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0245" windowHeight="8190" tabRatio="779" firstSheet="1" activeTab="8"/>
  </bookViews>
  <sheets>
    <sheet name="version control" sheetId="30" r:id="rId1"/>
    <sheet name="Guidance" sheetId="28" r:id="rId2"/>
    <sheet name="Option summary" sheetId="29" r:id="rId3"/>
    <sheet name="Fixed data" sheetId="20" r:id="rId4"/>
    <sheet name="Workings baseline" sheetId="27" r:id="rId5"/>
    <sheet name="Baseline" sheetId="33" r:id="rId6"/>
    <sheet name="Option 1" sheetId="34" r:id="rId7"/>
    <sheet name="Workings template" sheetId="32" r:id="rId8"/>
    <sheet name="Assumptions" sheetId="35" r:id="rId9"/>
  </sheets>
  <definedNames>
    <definedName name="_xlnm.Print_Area" localSheetId="5">Baseline!$A$1:$AB$104</definedName>
    <definedName name="_xlnm.Print_Area" localSheetId="6">'Option 1'!$A$1:$AB$104</definedName>
  </definedNames>
  <calcPr calcId="145621" calcOnSave="0"/>
</workbook>
</file>

<file path=xl/calcChain.xml><?xml version="1.0" encoding="utf-8"?>
<calcChain xmlns="http://schemas.openxmlformats.org/spreadsheetml/2006/main">
  <c r="C29" i="32" l="1"/>
  <c r="C28" i="32"/>
  <c r="C27" i="32"/>
  <c r="B23" i="32"/>
  <c r="C25" i="32"/>
  <c r="C23" i="32"/>
  <c r="B11" i="32"/>
  <c r="C11" i="32"/>
  <c r="D11" i="32"/>
  <c r="C20" i="32"/>
  <c r="C21" i="32"/>
  <c r="C19" i="32"/>
  <c r="E13" i="34" l="1"/>
  <c r="E13" i="33"/>
  <c r="F15" i="34" l="1"/>
  <c r="F14" i="34"/>
  <c r="F13" i="34"/>
  <c r="F15" i="33"/>
  <c r="F14" i="33"/>
  <c r="F13" i="33"/>
  <c r="B28" i="32"/>
  <c r="B27" i="32"/>
  <c r="C24" i="32"/>
  <c r="Z86" i="34" l="1"/>
  <c r="AY86" i="34"/>
  <c r="AD86" i="34"/>
  <c r="BA86" i="34"/>
  <c r="AB86" i="34"/>
  <c r="G86" i="34"/>
  <c r="BB86" i="34"/>
  <c r="AX86" i="34"/>
  <c r="AV86" i="34"/>
  <c r="AU86" i="34"/>
  <c r="E14" i="33"/>
  <c r="E14" i="34"/>
  <c r="B24" i="32"/>
  <c r="AT86" i="34"/>
  <c r="AC86" i="34"/>
  <c r="AA86" i="34"/>
  <c r="AZ86" i="34"/>
  <c r="AW86" i="34"/>
  <c r="E15" i="34"/>
  <c r="E15" i="33"/>
  <c r="B25" i="32"/>
  <c r="B29" i="32"/>
  <c r="E86" i="34" s="1"/>
  <c r="Y86" i="34"/>
  <c r="X86" i="34"/>
  <c r="W86" i="34"/>
  <c r="V86" i="34"/>
  <c r="U86" i="34"/>
  <c r="AQ86" i="34"/>
  <c r="R86" i="34"/>
  <c r="L86" i="34"/>
  <c r="T86" i="34"/>
  <c r="S86" i="34"/>
  <c r="AO86" i="34"/>
  <c r="AM86" i="34"/>
  <c r="AI86" i="34"/>
  <c r="K86" i="34"/>
  <c r="Q86" i="34"/>
  <c r="AK86" i="34"/>
  <c r="AH86" i="34"/>
  <c r="J86" i="34"/>
  <c r="P86" i="34"/>
  <c r="AL86" i="34"/>
  <c r="AJ86" i="34"/>
  <c r="F86" i="34"/>
  <c r="AG86" i="34"/>
  <c r="I86" i="34"/>
  <c r="AN86" i="34"/>
  <c r="N86" i="34"/>
  <c r="BD86" i="34"/>
  <c r="AF86" i="34"/>
  <c r="H86" i="34"/>
  <c r="AS86" i="34"/>
  <c r="AR86" i="34"/>
  <c r="AP86" i="34"/>
  <c r="O86" i="34"/>
  <c r="M86" i="34"/>
  <c r="BC86" i="34"/>
  <c r="AE86" i="34"/>
  <c r="C29" i="29"/>
  <c r="C28" i="29"/>
  <c r="E68" i="33" l="1"/>
  <c r="E67" i="33"/>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G7" i="20"/>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W26" i="34"/>
  <c r="AW28" i="34" s="1"/>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F68"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V26" i="34"/>
  <c r="V28" i="34" s="1"/>
  <c r="AH26" i="34"/>
  <c r="AH28" i="34" s="1"/>
  <c r="AT26" i="34"/>
  <c r="AT28" i="34" s="1"/>
  <c r="AT29" i="34" s="1"/>
  <c r="M26" i="34"/>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J26" i="33"/>
  <c r="AJ28" i="33" s="1"/>
  <c r="AV26" i="33"/>
  <c r="AV28" i="33" s="1"/>
  <c r="F67" i="33"/>
  <c r="R67" i="33"/>
  <c r="AD67" i="33"/>
  <c r="AP67" i="33"/>
  <c r="BB67" i="33"/>
  <c r="K67" i="34"/>
  <c r="W67" i="34"/>
  <c r="AI67" i="34"/>
  <c r="AU67" i="34"/>
  <c r="M26" i="33"/>
  <c r="M28" i="33" s="1"/>
  <c r="M29" i="33" s="1"/>
  <c r="AK26" i="33"/>
  <c r="AK28" i="33" s="1"/>
  <c r="AB26" i="34"/>
  <c r="AB28" i="34" s="1"/>
  <c r="AB29" i="34" s="1"/>
  <c r="AE26" i="34"/>
  <c r="L67" i="34"/>
  <c r="X67" i="34"/>
  <c r="AJ67" i="34"/>
  <c r="AV67" i="34"/>
  <c r="AF69" i="34"/>
  <c r="AS69" i="34"/>
  <c r="Z26" i="33"/>
  <c r="Z28" i="33" s="1"/>
  <c r="Z29" i="33" s="1"/>
  <c r="Q26" i="34"/>
  <c r="Q28" i="34" s="1"/>
  <c r="AO26" i="34"/>
  <c r="AO28" i="34" s="1"/>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J28" i="34"/>
  <c r="J29" i="34" s="1"/>
  <c r="AP28" i="34"/>
  <c r="AY33" i="34"/>
  <c r="S33" i="34"/>
  <c r="AJ33" i="34"/>
  <c r="BA33" i="34"/>
  <c r="U33" i="34"/>
  <c r="AD33" i="34"/>
  <c r="AM33" i="34"/>
  <c r="AV33" i="34"/>
  <c r="X33" i="34"/>
  <c r="AW33" i="34"/>
  <c r="AG33" i="34"/>
  <c r="Q33" i="34"/>
  <c r="AX33" i="34"/>
  <c r="AH33" i="34"/>
  <c r="R33" i="34"/>
  <c r="AE28" i="34"/>
  <c r="AE29" i="34" s="1"/>
  <c r="M28" i="34"/>
  <c r="M29" i="34" s="1"/>
  <c r="AW49" i="34"/>
  <c r="AX49" i="34"/>
  <c r="AY49" i="34"/>
  <c r="AZ49" i="34"/>
  <c r="BA49" i="34"/>
  <c r="BB49" i="34"/>
  <c r="BC49" i="34"/>
  <c r="BD49" i="34"/>
  <c r="H29" i="34"/>
  <c r="K28" i="34"/>
  <c r="K29" i="34" s="1"/>
  <c r="AQ28" i="34"/>
  <c r="AQ29" i="34" s="1"/>
  <c r="F26" i="33"/>
  <c r="F28" i="33" s="1"/>
  <c r="AI31" i="33" s="1"/>
  <c r="P28" i="33"/>
  <c r="P29" i="33" s="1"/>
  <c r="AO54" i="33"/>
  <c r="BB54" i="33"/>
  <c r="AK54" i="33"/>
  <c r="AI37" i="33"/>
  <c r="AR37" i="33"/>
  <c r="BA37" i="33"/>
  <c r="U37" i="33"/>
  <c r="AL37" i="33"/>
  <c r="AW37" i="33"/>
  <c r="Q37" i="33"/>
  <c r="Z37" i="33"/>
  <c r="AM37" i="33"/>
  <c r="AN37" i="33"/>
  <c r="P37" i="33"/>
  <c r="AF28" i="33"/>
  <c r="AF29" i="33" s="1"/>
  <c r="AW49" i="33"/>
  <c r="AG49" i="33"/>
  <c r="AX49" i="33"/>
  <c r="AH49" i="33"/>
  <c r="AY49" i="33"/>
  <c r="AI49" i="33"/>
  <c r="AZ49" i="33"/>
  <c r="AJ49" i="33"/>
  <c r="BC49" i="33"/>
  <c r="AM49" i="33"/>
  <c r="BD49" i="33"/>
  <c r="AN49" i="33"/>
  <c r="BC45" i="33"/>
  <c r="AM45" i="33"/>
  <c r="W45" i="33"/>
  <c r="AV45" i="33"/>
  <c r="AF45" i="33"/>
  <c r="AW45" i="33"/>
  <c r="AG45" i="33"/>
  <c r="AX45" i="33"/>
  <c r="AH45" i="33"/>
  <c r="BA45" i="33"/>
  <c r="AK45" i="33"/>
  <c r="U45" i="33"/>
  <c r="AT45" i="33"/>
  <c r="AD45" i="33"/>
  <c r="AU32" i="33"/>
  <c r="AE32" i="33"/>
  <c r="O32" i="33"/>
  <c r="AV32" i="33"/>
  <c r="AF32" i="33"/>
  <c r="P32" i="33"/>
  <c r="AW32" i="33"/>
  <c r="AG32" i="33"/>
  <c r="I32" i="33"/>
  <c r="AP32" i="33"/>
  <c r="Z32" i="33"/>
  <c r="J32" i="33"/>
  <c r="AL32" i="33"/>
  <c r="V32"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U32" i="33"/>
  <c r="P33" i="33"/>
  <c r="S26" i="33"/>
  <c r="AA26" i="33"/>
  <c r="AQ26" i="33"/>
  <c r="AA45" i="33"/>
  <c r="W29" i="33"/>
  <c r="AI32" i="33"/>
  <c r="I33" i="33"/>
  <c r="R40" i="33"/>
  <c r="AI42" i="33"/>
  <c r="AT48" i="33"/>
  <c r="AC32" i="33"/>
  <c r="S34" i="33"/>
  <c r="Z39" i="33"/>
  <c r="Q40" i="33"/>
  <c r="AY45" i="33"/>
  <c r="AH55" i="33"/>
  <c r="AW48" i="33"/>
  <c r="AG48" i="33"/>
  <c r="AX48" i="33"/>
  <c r="AH48" i="33"/>
  <c r="AY48" i="33"/>
  <c r="AI48" i="33"/>
  <c r="AZ48" i="33"/>
  <c r="AJ48" i="33"/>
  <c r="BC48" i="33"/>
  <c r="AM48" i="33"/>
  <c r="BD48" i="33"/>
  <c r="AN48" i="33"/>
  <c r="X48" i="33"/>
  <c r="AU34" i="33"/>
  <c r="O34" i="33"/>
  <c r="X34" i="33"/>
  <c r="AG34" i="33"/>
  <c r="AP34" i="33"/>
  <c r="J34" i="33"/>
  <c r="AC34" i="33"/>
  <c r="AT34" i="33"/>
  <c r="N34" i="33"/>
  <c r="AP50" i="33"/>
  <c r="Z50" i="33"/>
  <c r="AQ50" i="33"/>
  <c r="AA50" i="33"/>
  <c r="AR50" i="33"/>
  <c r="AB50" i="33"/>
  <c r="AS50" i="33"/>
  <c r="AC50" i="33"/>
  <c r="AV50" i="33"/>
  <c r="AF50" i="33"/>
  <c r="AO50" i="33"/>
  <c r="X33" i="33"/>
  <c r="AQ45" i="33"/>
  <c r="AK49" i="33"/>
  <c r="AR32" i="33"/>
  <c r="AD49" i="33"/>
  <c r="AB32" i="33"/>
  <c r="Y33" i="33"/>
  <c r="AR34" i="33"/>
  <c r="S39" i="33"/>
  <c r="AR45" i="33"/>
  <c r="AM50" i="33"/>
  <c r="AQ32" i="33"/>
  <c r="AU33" i="33"/>
  <c r="AP39" i="33"/>
  <c r="AI45" i="33"/>
  <c r="AC49" i="33"/>
  <c r="AB45" i="33"/>
  <c r="BC50" i="33"/>
  <c r="AY33" i="33"/>
  <c r="AI33" i="33"/>
  <c r="S33" i="33"/>
  <c r="AZ33" i="33"/>
  <c r="AJ33" i="33"/>
  <c r="T33" i="33"/>
  <c r="BA33" i="33"/>
  <c r="AC33" i="33"/>
  <c r="M33" i="33"/>
  <c r="AT33" i="33"/>
  <c r="AD33" i="33"/>
  <c r="N33" i="33"/>
  <c r="AO33" i="33"/>
  <c r="AX33" i="33"/>
  <c r="AH33" i="33"/>
  <c r="R33" i="33"/>
  <c r="BB55" i="33"/>
  <c r="AL55" i="33"/>
  <c r="AU55" i="33"/>
  <c r="AE55" i="33"/>
  <c r="AV55" i="33"/>
  <c r="AF55" i="33"/>
  <c r="AO55" i="33"/>
  <c r="AZ55" i="33"/>
  <c r="AJ55" i="33"/>
  <c r="AS55" i="33"/>
  <c r="AD48" i="33"/>
  <c r="AR29" i="33"/>
  <c r="G29" i="33"/>
  <c r="AK32" i="33"/>
  <c r="K26" i="33"/>
  <c r="AI26" i="33"/>
  <c r="N29" i="33"/>
  <c r="X29" i="33"/>
  <c r="AP42" i="33"/>
  <c r="BB50" i="33"/>
  <c r="AP55" i="33"/>
  <c r="AT49" i="33"/>
  <c r="AI55" i="33"/>
  <c r="AQ12" i="20"/>
  <c r="BF12" i="20"/>
  <c r="BD12" i="20"/>
  <c r="D78" i="20"/>
  <c r="B31" i="20" s="1"/>
  <c r="BG12" i="20"/>
  <c r="BE12" i="20"/>
  <c r="BC12" i="20"/>
  <c r="BA12" i="20"/>
  <c r="AY12" i="20"/>
  <c r="AW12" i="20"/>
  <c r="AU12" i="20"/>
  <c r="AS12" i="20"/>
  <c r="BB12" i="20"/>
  <c r="AZ12" i="20"/>
  <c r="AX12" i="20"/>
  <c r="AV12" i="20"/>
  <c r="AT12" i="20"/>
  <c r="AR12" i="20"/>
  <c r="AY31" i="33" l="1"/>
  <c r="AV29" i="34"/>
  <c r="AJ29" i="33"/>
  <c r="AM29" i="33"/>
  <c r="AF31" i="33"/>
  <c r="R31" i="33"/>
  <c r="AW31" i="33"/>
  <c r="L31" i="33"/>
  <c r="F29" i="33"/>
  <c r="AM31" i="33"/>
  <c r="X31" i="33"/>
  <c r="AU31" i="33"/>
  <c r="AD31" i="33"/>
  <c r="V31" i="33"/>
  <c r="P31" i="33"/>
  <c r="AP31" i="33"/>
  <c r="U31" i="33"/>
  <c r="AB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AY66" i="34"/>
  <c r="AY66" i="33"/>
  <c r="AY76" i="33" s="1"/>
  <c r="AM76" i="34"/>
  <c r="BA66" i="33"/>
  <c r="BA76" i="33" s="1"/>
  <c r="BA66" i="34"/>
  <c r="BA76" i="34" s="1"/>
  <c r="AN31" i="33"/>
  <c r="AO31" i="33"/>
  <c r="AL31" i="33"/>
  <c r="M31" i="33"/>
  <c r="AY76" i="34"/>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D76" i="34"/>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AK41" i="34"/>
  <c r="U41" i="34"/>
  <c r="U60" i="34" s="1"/>
  <c r="AT41" i="34"/>
  <c r="AD41" i="34"/>
  <c r="AD60" i="34" s="1"/>
  <c r="BC41" i="34"/>
  <c r="AM41" i="34"/>
  <c r="AM60" i="34" s="1"/>
  <c r="W41" i="34"/>
  <c r="AV41" i="34"/>
  <c r="AV60" i="34" s="1"/>
  <c r="AF41" i="34"/>
  <c r="AW41" i="34"/>
  <c r="AW60" i="34" s="1"/>
  <c r="AG41" i="34"/>
  <c r="AG60" i="34" s="1"/>
  <c r="Q41" i="34"/>
  <c r="Q60" i="34" s="1"/>
  <c r="AP41" i="34"/>
  <c r="AP60" i="34" s="1"/>
  <c r="Z41" i="34"/>
  <c r="Z60" i="34" s="1"/>
  <c r="AY41" i="34"/>
  <c r="AI41" i="34"/>
  <c r="AI60" i="34" s="1"/>
  <c r="S41" i="34"/>
  <c r="S60" i="34" s="1"/>
  <c r="AR41" i="34"/>
  <c r="AR60" i="34" s="1"/>
  <c r="AB41" i="34"/>
  <c r="AB60" i="34" s="1"/>
  <c r="AC41" i="34"/>
  <c r="AC60" i="34" s="1"/>
  <c r="AL41" i="34"/>
  <c r="AL60" i="34" s="1"/>
  <c r="AU41" i="34"/>
  <c r="BD41" i="34"/>
  <c r="X41" i="34"/>
  <c r="X60" i="34" s="1"/>
  <c r="Y41" i="34"/>
  <c r="AH41" i="34"/>
  <c r="AQ41" i="34"/>
  <c r="AZ41" i="34"/>
  <c r="T41" i="34"/>
  <c r="AS41" i="34"/>
  <c r="BB41" i="34"/>
  <c r="V41" i="34"/>
  <c r="V60" i="34" s="1"/>
  <c r="AE41" i="34"/>
  <c r="AE60" i="34" s="1"/>
  <c r="AN41" i="34"/>
  <c r="AO41" i="34"/>
  <c r="AO60" i="34" s="1"/>
  <c r="AX41" i="34"/>
  <c r="AX60" i="34" s="1"/>
  <c r="R41" i="34"/>
  <c r="R60" i="34" s="1"/>
  <c r="AA41" i="34"/>
  <c r="AA60" i="34" s="1"/>
  <c r="AJ41" i="34"/>
  <c r="AJ60" i="34" s="1"/>
  <c r="AS57" i="34"/>
  <c r="BB57" i="34"/>
  <c r="BB60" i="34" s="1"/>
  <c r="AL57" i="34"/>
  <c r="AU57" i="34"/>
  <c r="BD57" i="34"/>
  <c r="BD60" i="34" s="1"/>
  <c r="AN57" i="34"/>
  <c r="AN60" i="34" s="1"/>
  <c r="BA57" i="34"/>
  <c r="AT57" i="34"/>
  <c r="AM57" i="34"/>
  <c r="AW57" i="34"/>
  <c r="AG57" i="34"/>
  <c r="AP57" i="34"/>
  <c r="AY57" i="34"/>
  <c r="AI57" i="34"/>
  <c r="AR57" i="34"/>
  <c r="AK57" i="34"/>
  <c r="AV57" i="34"/>
  <c r="AX57" i="34"/>
  <c r="AQ57" i="34"/>
  <c r="AJ57" i="34"/>
  <c r="BC57" i="34"/>
  <c r="BC60" i="34" s="1"/>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BA60" i="34"/>
  <c r="G60" i="34"/>
  <c r="K60" i="34"/>
  <c r="O60" i="34"/>
  <c r="E63" i="34"/>
  <c r="E64" i="34" s="1"/>
  <c r="F61" i="34"/>
  <c r="AT60" i="34"/>
  <c r="J60" i="34"/>
  <c r="Y60" i="34"/>
  <c r="T60" i="34"/>
  <c r="AQ60" i="34"/>
  <c r="AF60" i="34"/>
  <c r="AY60" i="34"/>
  <c r="L60" i="34"/>
  <c r="I60" i="34"/>
  <c r="M60" i="34"/>
  <c r="P60" i="34"/>
  <c r="N60" i="34"/>
  <c r="AK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P36" i="33"/>
  <c r="P60" i="33" s="1"/>
  <c r="AW36" i="33"/>
  <c r="AO36" i="33"/>
  <c r="AG36" i="33"/>
  <c r="AG60" i="33" s="1"/>
  <c r="Y36" i="33"/>
  <c r="Q36" i="33"/>
  <c r="Q60" i="33" s="1"/>
  <c r="AX36" i="33"/>
  <c r="AP36" i="33"/>
  <c r="AH36" i="33"/>
  <c r="Z36" i="33"/>
  <c r="R36" i="33"/>
  <c r="R60" i="33" s="1"/>
  <c r="BA36" i="33"/>
  <c r="AS36" i="33"/>
  <c r="AK36" i="33"/>
  <c r="AC36" i="33"/>
  <c r="U36" i="33"/>
  <c r="M36" i="33"/>
  <c r="M60" i="33" s="1"/>
  <c r="BB36" i="33"/>
  <c r="AT36" i="33"/>
  <c r="AL36" i="33"/>
  <c r="AD36" i="33"/>
  <c r="V36" i="33"/>
  <c r="V60" i="33" s="1"/>
  <c r="N36" i="33"/>
  <c r="N60" i="33" s="1"/>
  <c r="AJ36" i="33"/>
  <c r="AQ36" i="33"/>
  <c r="AZ36" i="33"/>
  <c r="T36" i="33"/>
  <c r="AR36" i="33"/>
  <c r="AR60" i="33" s="1"/>
  <c r="AY36" i="33"/>
  <c r="AA36" i="33"/>
  <c r="AB36" i="33"/>
  <c r="AI36" i="33"/>
  <c r="L36" i="33"/>
  <c r="L60" i="33" s="1"/>
  <c r="S36" i="33"/>
  <c r="S60" i="33" s="1"/>
  <c r="AA29" i="33"/>
  <c r="D41" i="20"/>
  <c r="H12" i="20"/>
  <c r="AZ60" i="34" l="1"/>
  <c r="AU60" i="34"/>
  <c r="X60" i="33"/>
  <c r="AK60" i="33"/>
  <c r="AW60" i="33"/>
  <c r="AA60" i="33"/>
  <c r="AS60" i="34"/>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J62" i="34"/>
  <c r="K61" i="34" s="1"/>
  <c r="K63" i="33"/>
  <c r="K64" i="33" s="1"/>
  <c r="L62" i="33"/>
  <c r="M61" i="33" s="1"/>
  <c r="D46" i="20"/>
  <c r="M12" i="20"/>
  <c r="I77" i="34" l="1"/>
  <c r="I80" i="34" s="1"/>
  <c r="I81" i="34" s="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M62" i="34"/>
  <c r="N61" i="34" s="1"/>
  <c r="N63" i="33"/>
  <c r="N64" i="33" s="1"/>
  <c r="O62" i="33"/>
  <c r="P61" i="33" s="1"/>
  <c r="D49" i="20"/>
  <c r="P12" i="20"/>
  <c r="L77" i="34" l="1"/>
  <c r="L80" i="34" s="1"/>
  <c r="L81" i="34"/>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T62" i="34"/>
  <c r="U61" i="34" s="1"/>
  <c r="V62" i="33"/>
  <c r="W61" i="33" s="1"/>
  <c r="D56" i="20"/>
  <c r="W12" i="20"/>
  <c r="S77" i="34" l="1"/>
  <c r="S80" i="34" s="1"/>
  <c r="S81" i="34"/>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M62" i="34"/>
  <c r="AN61" i="34" s="1"/>
  <c r="AN63" i="33"/>
  <c r="AN64" i="33" s="1"/>
  <c r="AN77" i="33" s="1"/>
  <c r="AN80" i="33" s="1"/>
  <c r="AO62" i="33"/>
  <c r="AP61" i="33" s="1"/>
  <c r="AL77" i="34" l="1"/>
  <c r="AL80" i="34" s="1"/>
  <c r="AL81" i="34"/>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Q81" i="34" s="1"/>
  <c r="C6" i="34" s="1"/>
  <c r="I29" i="29" s="1"/>
  <c r="AR62" i="34"/>
  <c r="AS61" i="34" s="1"/>
  <c r="AT62" i="33"/>
  <c r="AU61" i="33" s="1"/>
  <c r="AR63" i="34" l="1"/>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authors>
    <author>Williams, Rhys (Future Networks)</author>
  </authors>
  <commentList>
    <comment ref="J7" authorId="0">
      <text>
        <r>
          <rPr>
            <b/>
            <sz val="9"/>
            <color indexed="81"/>
            <rFont val="Tahoma"/>
            <family val="2"/>
          </rPr>
          <t>Williams, Rhys (Future Networks):</t>
        </r>
        <r>
          <rPr>
            <sz val="9"/>
            <color indexed="81"/>
            <rFont val="Tahoma"/>
            <family val="2"/>
          </rPr>
          <t xml:space="preserve">
10% of NIA project costs have been included as 90% is funded through innovation
</t>
        </r>
      </text>
    </comment>
    <comment ref="L7" authorId="0">
      <text>
        <r>
          <rPr>
            <b/>
            <sz val="9"/>
            <color indexed="81"/>
            <rFont val="Tahoma"/>
            <family val="2"/>
          </rPr>
          <t>Williams, Rhys (Future Networks):</t>
        </r>
        <r>
          <rPr>
            <sz val="9"/>
            <color indexed="81"/>
            <rFont val="Tahoma"/>
            <family val="2"/>
          </rPr>
          <t xml:space="preserve">
Total NIA savings have been input into April to show benefits accrued during the NIA project</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<sst xmlns="http://schemas.openxmlformats.org/spreadsheetml/2006/main" count="753" uniqueCount="393">
  <si>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</si>
  <si>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</si>
  <si>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</si>
  <si>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</si>
  <si>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</si>
  <si>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</si>
  <si>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</si>
  <si>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</si>
  <si>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</si>
  <si>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</si>
  <si>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</si>
  <si>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</si>
  <si>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</si>
  <si>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</si>
  <si>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</si>
  <si>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</si>
  <si>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</si>
  <si>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</si>
  <si>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</si>
  <si>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</si>
  <si>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</si>
  <si>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</si>
  <si>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</si>
  <si>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</si>
  <si>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</si>
  <si>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</si>
  <si>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</si>
  <si>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</si>
  <si>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</si>
  <si>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</si>
  <si>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</si>
  <si>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</si>
  <si>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</si>
  <si>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</si>
  <si>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</si>
  <si>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</si>
  <si>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</si>
  <si>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</si>
  <si>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</si>
  <si>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</si>
  <si>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</si>
  <si>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</si>
  <si>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</si>
  <si>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</si>
  <si>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</si>
  <si>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</si>
  <si>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</si>
  <si>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</si>
  <si>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</si>
  <si>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</si>
  <si>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</si>
  <si>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</si>
  <si>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</si>
  <si>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</si>
  <si>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</si>
  <si>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</si>
  <si>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</si>
  <si>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</si>
  <si>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</si>
  <si>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</si>
  <si>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</si>
  <si>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</si>
  <si>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</si>
  <si>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</si>
  <si>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</si>
  <si>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</si>
  <si>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</si>
  <si>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</si>
  <si>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</si>
  <si>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</si>
  <si>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</si>
  <si>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</si>
  <si>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</si>
  <si>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</si>
  <si>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</si>
  <si>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</si>
  <si>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</si>
  <si>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</si>
  <si>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</si>
  <si>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</si>
  <si>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</si>
  <si>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</si>
  <si>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</si>
  <si>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</si>
  <si>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</si>
  <si>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</si>
  <si>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</si>
  <si>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</si>
  <si>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</si>
  <si>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</si>
  <si>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</si>
  <si>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</si>
  <si>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</si>
  <si>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</si>
  <si>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</si>
  <si>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</si>
  <si>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</si>
  <si>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</si>
  <si>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</si>
  <si>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</si>
  <si>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</si>
  <si>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</si>
  <si>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</si>
  <si>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</si>
  <si>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</si>
  <si>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</si>
  <si>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</si>
  <si>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</si>
  <si>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</si>
  <si>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</si>
  <si>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</si>
  <si>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</si>
  <si>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</si>
  <si>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</si>
  <si>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</si>
  <si>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</si>
  <si>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</si>
  <si>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</si>
  <si>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</si>
  <si>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</si>
  <si>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</si>
  <si>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</si>
  <si>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</si>
  <si>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</si>
  <si>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</si>
  <si>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</si>
  <si>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</si>
  <si>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</si>
  <si>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</si>
  <si>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</si>
  <si>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</si>
  <si>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</si>
  <si>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</si>
  <si>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</si>
  <si>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</si>
  <si>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</si>
  <si>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</si>
  <si>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</si>
  <si>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</si>
  <si>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</si>
  <si>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</si>
  <si>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</si>
  <si>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</si>
  <si>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</si>
  <si>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</si>
  <si>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</si>
  <si>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</si>
  <si>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</si>
  <si>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</si>
  <si>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</si>
  <si>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</si>
  <si>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</si>
  <si>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</si>
  <si>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</si>
  <si>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</si>
  <si>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</si>
  <si>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</si>
  <si>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</si>
  <si>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</si>
  <si>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</si>
  <si>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</si>
  <si>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</si>
  <si>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</si>
  <si>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</si>
  <si>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</si>
  <si>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</si>
  <si>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</si>
  <si>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</si>
  <si>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</si>
  <si>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</si>
  <si>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</si>
  <si>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</si>
  <si>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</si>
  <si>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</si>
  <si>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</si>
  <si>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</si>
  <si>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</si>
  <si>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</si>
  <si>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</si>
  <si>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</si>
  <si>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</si>
  <si>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</si>
  <si>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</si>
  <si>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</si>
  <si>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</si>
  <si>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</si>
  <si>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</si>
  <si>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</si>
  <si>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</si>
  <si>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</si>
  <si>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</si>
  <si>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</si>
  <si>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</si>
  <si>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</si>
  <si>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</si>
  <si>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</si>
  <si>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</si>
  <si>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</si>
  <si>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</si>
  <si>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</si>
  <si>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</si>
  <si>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</si>
  <si>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</si>
  <si>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</si>
  <si>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</si>
  <si>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</si>
  <si>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</si>
  <si>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</si>
  <si>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</si>
  <si>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</si>
  <si>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</si>
  <si>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</si>
  <si>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</si>
  <si>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</si>
  <si>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</si>
  <si>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</si>
  <si>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</si>
  <si>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</si>
  <si>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</si>
  <si>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</si>
  <si>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</si>
  <si>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</si>
  <si>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</si>
  <si>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</si>
  <si>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</si>
  <si>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</si>
  <si>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</si>
  <si>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</si>
  <si>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</si>
  <si>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</si>
  <si>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</si>
  <si>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</si>
  <si>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</si>
  <si>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</si>
  <si>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</si>
  <si>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</si>
  <si>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</si>
  <si>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</si>
  <si>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</si>
  <si>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</si>
  <si>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</si>
  <si>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</si>
  <si>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</si>
  <si>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</si>
  <si>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</si>
  <si>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</si>
  <si>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</si>
  <si>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</si>
  <si>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</si>
  <si>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</si>
  <si>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</si>
  <si>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</si>
  <si>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</si>
  <si>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</si>
  <si>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</si>
  <si>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</si>
  <si>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</si>
  <si>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</si>
  <si>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</si>
  <si>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</si>
  <si>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</si>
  <si>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</si>
  <si>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</si>
  <si>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</si>
  <si>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</si>
  <si>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</si>
  <si>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</si>
  <si>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</si>
  <si>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</si>
  <si>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</si>
  <si>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</si>
  <si>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</si>
  <si>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</si>
  <si>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</si>
  <si>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</si>
  <si>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</si>
  <si>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</si>
  <si>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</si>
  <si>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</si>
  <si>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</si>
  <si>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</si>
  <si>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</si>
  <si>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</si>
  <si>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</si>
  <si>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</si>
  <si>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</si>
  <si>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</si>
  <si>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</si>
  <si>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</si>
  <si>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</si>
  <si>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</si>
  <si>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</si>
  <si>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</si>
  <si>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</si>
  <si>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</si>
  <si>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</si>
  <si>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</si>
  <si>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</si>
  <si>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</si>
  <si>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</si>
  <si>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</si>
  <si>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</si>
  <si>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</si>
  <si>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</si>
  <si>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</si>
  <si>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</si>
  <si>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</si>
  <si>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</si>
  <si>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</si>
  <si>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</si>
  <si>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</si>
  <si>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</si>
  <si>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</si>
  <si>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</si>
  <si>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</si>
  <si>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</si>
  <si>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</si>
  <si>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</si>
  <si>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</si>
  <si>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</si>
  <si>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</si>
  <si>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</si>
  <si>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</si>
  <si>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</si>
  <si>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</si>
  <si>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</si>
  <si>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</si>
  <si>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</si>
  <si>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</si>
  <si>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</si>
  <si>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</si>
  <si>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</si>
  <si>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</si>
  <si>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</si>
  <si>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</si>
  <si>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</si>
  <si>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</si>
  <si>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</si>
  <si>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</si>
  <si>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</si>
  <si>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</si>
  <si>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</si>
  <si>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</si>
  <si>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</si>
  <si>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t xml:space="preserve">Workings / assumptions used for costing </t>
    </r>
    <r>
      <rPr>
        <b/>
        <sz val="14"/>
        <color rgb="FF0070C0"/>
        <rFont val="Calibri"/>
        <family val="2"/>
        <scheme val="minor"/>
      </rPr>
      <t>option 2</t>
    </r>
  </si>
  <si>
    <t>Replace as normal i.e. 70 sqmm cable</t>
  </si>
  <si>
    <t>Baseline</t>
  </si>
  <si>
    <t>Replace with larger 150 sqmm cable</t>
  </si>
  <si>
    <t xml:space="preserve">70 sqmm cable cost </t>
  </si>
  <si>
    <t xml:space="preserve">150 sqmm cable cost </t>
  </si>
  <si>
    <t xml:space="preserve">Difference in cable cost </t>
  </si>
  <si>
    <t>Life time of cable (years)</t>
  </si>
  <si>
    <t>50+ years</t>
  </si>
  <si>
    <t>Total km of 11kV cable installed per annum in ED1 (CV7:Replacement)</t>
  </si>
  <si>
    <t>Total km of 11kV cable installed per annum in ED1 (CV1:Primary Reinforcement)</t>
  </si>
  <si>
    <t>CV7: Replacement total cost increase due to 150 sqmm upgrade</t>
  </si>
  <si>
    <t>CV1: Primary Reinforcement total cost increase due to 150 sqmm upgrade</t>
  </si>
  <si>
    <t>Total km of 11kV cable installed per annum in ED1 (V3 Connections &amp; V4 Other Cost Movements)</t>
  </si>
  <si>
    <t>V3 &amp; V4: Connections &amp; Other Cost Movements total cost increase due to 150 sqmm upgrade</t>
  </si>
  <si>
    <t>CV7: Replacement total losses reduction due to 150 sqmm upgrade (MWh)</t>
  </si>
  <si>
    <t>CV1: Primary Reinforcement total losses reduction due to 150 sqmm upgrade (MWh)</t>
  </si>
  <si>
    <t>V3 &amp; V4: Connections &amp; Other Cost Movements total losses reduction due to 150 sqmm upgrade (MWh)</t>
  </si>
  <si>
    <t>MWh losses saving by upgrading cable from 70 sqmm to 150 sqmm (Mwh/km)</t>
  </si>
  <si>
    <t>11 kV upsizing SSEH</t>
  </si>
  <si>
    <t>Assumption</t>
  </si>
  <si>
    <t>Reviewed</t>
  </si>
  <si>
    <t>Location</t>
  </si>
  <si>
    <t>Validity</t>
  </si>
  <si>
    <t>Notes</t>
  </si>
  <si>
    <t>Yes</t>
  </si>
  <si>
    <t>Replacement of cables to reduce losses</t>
  </si>
  <si>
    <t>Replaced assets are those planned for repalcement during RIIO-ED1 and so are most likely HI5</t>
  </si>
  <si>
    <t>Z:\E - NIA Programme\01. Archive\Reports IFI LCNF &amp; NIA\Regulatory Reports\2017_18\Losses Strategy\Evidence\Cost Benefit Analysis work\Cable upsizing\Calculations\Cable calculations V4.xlsx</t>
  </si>
  <si>
    <t>Percentage of cable installed to reduce losses</t>
  </si>
  <si>
    <t>MWh losses savings</t>
  </si>
  <si>
    <t>Cable costs</t>
  </si>
  <si>
    <t>Costs taken from procurement for each regulatory year in question</t>
  </si>
  <si>
    <t>Z:\E - NIA Programme\01. Archive\Reports IFI LCNF &amp; NIA\Regulatory Reports\2017_18\E4 Losses\Evidence\Cable Prices</t>
  </si>
  <si>
    <t>Total km of cable installed per annum</t>
  </si>
  <si>
    <t>Taken from Regulatory Reporting costs and volumes submission</t>
  </si>
  <si>
    <t>Z:\E - NIA Programme\01. Archive\Reports IFI LCNF &amp; NIA\Regulatory Reports\2017_18\E4 Losses\Evidence\Costs and volumes</t>
  </si>
  <si>
    <t>All cable sizes of relevant size taken from ProcureTrak system</t>
  </si>
  <si>
    <t>Z:\E - NIA Programme\01. Archive\Reports IFI LCNF &amp; NIA\Regulatory Reports\2017_18\Losses Strategy\Evidence\Cost Benefit Analysis work\Cable upsizing\Cable Sales Data Summary.xlsx</t>
  </si>
  <si>
    <t>Cable life</t>
  </si>
  <si>
    <t>Taken from CNAIM methodology</t>
  </si>
  <si>
    <t>Z:\E - NIA Programme\01. Archive\Reports IFI LCNF &amp; NIA\Regulatory Reports\2017_18\Losses Strategy\Evidence\Misc\DNO Common Network Asset Indices Methodology CNAIM_v1.1.pdf</t>
  </si>
  <si>
    <t>Loss savings in first year of implementation divided by 2</t>
  </si>
  <si>
    <t>Installation of cables occurrs throughout the year.  In order to accurately report savings the total figure is divided by 2 to account for those cables installed in the second half of the year</t>
  </si>
  <si>
    <t>Rhys Williams</t>
  </si>
  <si>
    <t>11kV demand data was taken from System Planning demand data and used in conjuntion with cable resistance data to calculate MWh losses saving</t>
  </si>
  <si>
    <t>Total km of 11kV cable installed per annum in ED1 (CV7:Replacement) due to losses</t>
  </si>
  <si>
    <t>Total km of 11kV cable installed per annum in ED1 (CV1:Primary Reinforcement) due to losses</t>
  </si>
  <si>
    <t>Total km of 11kV cable installed per annum in ED1 (V3 Connections &amp; V4 Other Cost Movements due to losses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</si>
</sst>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Red]\-&quot;£&quot;#,##0.000"/>
  </numFmts>
  <fonts count="40" x14ac:knownFonts="1">
    <font>
      <sz val="11"/>
      <color theme="1"/>
      <name val="Calibri"/>
      <family val="2"/>
      <scheme val="minor"/>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9"/>
      <color indexed="81"/>
      <name val="Tahoma"/>
      <family val="2"/>
    </font>
    <font>
      <b/>
      <sz val="9"/>
      <color indexed="81"/>
      <name val="Tahoma"/>
      <family val="2"/>
    </font>
    <font>
      <b/>
      <sz val="11"/>
      <color theme="1"/>
      <name val="Arial"/>
      <family val="2"/>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2"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43" fontId="2" fillId="0" borderId="0" applyFont="0" applyFill="0" applyBorder="0" applyAlignment="0" applyProtection="0"/>
    <xf numFmtId="44" fontId="2" fillId="0" borderId="0" applyFont="0" applyFill="0" applyBorder="0" applyAlignment="0" applyProtection="0"/>
    <xf numFmtId="0" fontId="1" fillId="0" borderId="0"/>
  </cellStyleXfs>
  <cellXfs count="198">
    <xf numFmtId="0" fontId="0" fillId="0" borderId="0" xfId="0"/>
    <xf numFmtId="0" fontId="4" fillId="0" borderId="0" xfId="0" applyFont="1"/>
    <xf numFmtId="0" fontId="5" fillId="0" borderId="0" xfId="0" applyFont="1"/>
    <xf numFmtId="0" fontId="6" fillId="5" borderId="0" xfId="0" applyFont="1" applyFill="1" applyProtection="1">
      <protection locked="0"/>
    </xf>
    <xf numFmtId="0" fontId="5" fillId="0" borderId="0" xfId="0" applyFont="1" applyProtection="1"/>
    <xf numFmtId="0" fontId="6" fillId="4" borderId="7" xfId="0" applyFont="1" applyFill="1" applyBorder="1" applyAlignment="1" applyProtection="1">
      <alignment horizontal="centerContinuous"/>
    </xf>
    <xf numFmtId="0" fontId="6" fillId="4" borderId="8" xfId="0" applyFont="1" applyFill="1" applyBorder="1" applyAlignment="1" applyProtection="1">
      <alignment horizontal="centerContinuous"/>
    </xf>
    <xf numFmtId="0" fontId="6" fillId="4" borderId="9" xfId="0" applyFont="1" applyFill="1" applyBorder="1" applyAlignment="1" applyProtection="1">
      <alignment horizontal="centerContinuous"/>
    </xf>
    <xf numFmtId="0" fontId="5" fillId="0" borderId="0" xfId="0" quotePrefix="1" applyFont="1" applyBorder="1" applyProtection="1"/>
    <xf numFmtId="0" fontId="5" fillId="0" borderId="0" xfId="0" applyFont="1" applyBorder="1" applyProtection="1"/>
    <xf numFmtId="164" fontId="5" fillId="5" borderId="0" xfId="1" applyNumberFormat="1" applyFont="1" applyFill="1" applyBorder="1" applyProtection="1"/>
    <xf numFmtId="0" fontId="5" fillId="0" borderId="0" xfId="0" applyFont="1" applyFill="1" applyBorder="1" applyProtection="1"/>
    <xf numFmtId="0" fontId="6" fillId="0" borderId="6" xfId="0" applyFont="1" applyBorder="1" applyProtection="1"/>
    <xf numFmtId="0" fontId="6" fillId="0" borderId="6" xfId="0" applyFont="1" applyFill="1" applyBorder="1" applyProtection="1"/>
    <xf numFmtId="0" fontId="6" fillId="0" borderId="0" xfId="0" applyFont="1" applyFill="1" applyBorder="1" applyProtection="1"/>
    <xf numFmtId="0" fontId="6" fillId="0" borderId="0" xfId="0" applyFont="1" applyProtection="1"/>
    <xf numFmtId="0" fontId="5" fillId="0" borderId="0" xfId="0" applyFont="1" applyBorder="1" applyAlignment="1" applyProtection="1">
      <alignment horizontal="right"/>
    </xf>
    <xf numFmtId="0" fontId="9" fillId="0" borderId="0" xfId="0" applyFont="1" applyProtection="1"/>
    <xf numFmtId="0" fontId="6" fillId="0" borderId="0" xfId="0" applyFont="1" applyBorder="1" applyProtection="1"/>
    <xf numFmtId="0" fontId="0" fillId="0" borderId="0" xfId="0" quotePrefix="1"/>
    <xf numFmtId="0" fontId="5" fillId="7" borderId="0" xfId="0" applyFont="1" applyFill="1"/>
    <xf numFmtId="0" fontId="5" fillId="0" borderId="0" xfId="0" applyFont="1" applyFill="1"/>
    <xf numFmtId="0" fontId="5" fillId="0" borderId="0" xfId="0" applyFont="1" applyFill="1" applyProtection="1"/>
    <xf numFmtId="164" fontId="5" fillId="2" borderId="3" xfId="0" applyNumberFormat="1" applyFont="1" applyFill="1" applyBorder="1" applyProtection="1"/>
    <xf numFmtId="3" fontId="5" fillId="2" borderId="3" xfId="0" applyNumberFormat="1" applyFont="1" applyFill="1" applyBorder="1" applyProtection="1"/>
    <xf numFmtId="0" fontId="6" fillId="0" borderId="0" xfId="0" applyFont="1"/>
    <xf numFmtId="0" fontId="11" fillId="0" borderId="0" xfId="0" applyFont="1"/>
    <xf numFmtId="0" fontId="5" fillId="0" borderId="0" xfId="0" applyFont="1" applyBorder="1" applyAlignment="1">
      <alignment horizontal="left" vertical="top" wrapText="1"/>
    </xf>
    <xf numFmtId="0" fontId="5" fillId="0" borderId="0" xfId="0" applyFont="1" applyBorder="1" applyAlignment="1">
      <alignment horizontal="left"/>
    </xf>
    <xf numFmtId="0" fontId="5" fillId="0" borderId="0" xfId="0" applyFont="1" applyBorder="1" applyAlignment="1">
      <alignment horizontal="center" vertical="top" wrapText="1"/>
    </xf>
    <xf numFmtId="0" fontId="5" fillId="0" borderId="3" xfId="0" applyFont="1" applyBorder="1" applyAlignment="1">
      <alignment vertical="top"/>
    </xf>
    <xf numFmtId="0" fontId="5" fillId="0" borderId="3" xfId="0" applyFont="1" applyBorder="1" applyAlignment="1">
      <alignment vertical="top" wrapText="1"/>
    </xf>
    <xf numFmtId="0" fontId="10" fillId="0" borderId="0" xfId="0" applyFont="1" applyFill="1"/>
    <xf numFmtId="164" fontId="5" fillId="5" borderId="3" xfId="1" applyNumberFormat="1" applyFont="1" applyFill="1" applyBorder="1" applyProtection="1">
      <protection locked="0"/>
    </xf>
    <xf numFmtId="165" fontId="5" fillId="5" borderId="0" xfId="0" applyNumberFormat="1" applyFont="1" applyFill="1" applyBorder="1" applyProtection="1">
      <protection locked="0"/>
    </xf>
    <xf numFmtId="165" fontId="5" fillId="0" borderId="0" xfId="0" applyNumberFormat="1" applyFont="1" applyFill="1" applyBorder="1" applyProtection="1">
      <protection locked="0"/>
    </xf>
    <xf numFmtId="10" fontId="5" fillId="5" borderId="0" xfId="1" applyNumberFormat="1" applyFont="1" applyFill="1" applyBorder="1" applyProtection="1">
      <protection locked="0"/>
    </xf>
    <xf numFmtId="0" fontId="12" fillId="0" borderId="0" xfId="0" applyFont="1" applyProtection="1"/>
    <xf numFmtId="3" fontId="5" fillId="5" borderId="0" xfId="1" applyNumberFormat="1" applyFont="1" applyFill="1" applyBorder="1" applyProtection="1">
      <protection locked="0"/>
    </xf>
    <xf numFmtId="0" fontId="15" fillId="0" borderId="0" xfId="0" applyFont="1" applyProtection="1"/>
    <xf numFmtId="1" fontId="15" fillId="0" borderId="0" xfId="0" applyNumberFormat="1" applyFont="1" applyProtection="1"/>
    <xf numFmtId="0" fontId="5" fillId="0" borderId="0" xfId="0" quotePrefix="1" applyFont="1" applyProtection="1"/>
    <xf numFmtId="0" fontId="18" fillId="2" borderId="20" xfId="4" applyFont="1" applyFill="1" applyBorder="1" applyAlignment="1">
      <alignment horizontal="center"/>
    </xf>
    <xf numFmtId="0" fontId="18" fillId="2" borderId="3" xfId="4" applyFont="1" applyFill="1" applyBorder="1" applyAlignment="1">
      <alignment horizontal="center"/>
    </xf>
    <xf numFmtId="167" fontId="5" fillId="5" borderId="0" xfId="0" applyNumberFormat="1" applyFont="1" applyFill="1" applyBorder="1" applyProtection="1">
      <protection locked="0"/>
    </xf>
    <xf numFmtId="8" fontId="6" fillId="0" borderId="14" xfId="0" applyNumberFormat="1" applyFont="1" applyBorder="1" applyProtection="1"/>
    <xf numFmtId="0" fontId="6" fillId="0" borderId="10" xfId="0" applyFont="1" applyBorder="1" applyAlignment="1" applyProtection="1">
      <alignment horizontal="center" wrapText="1"/>
    </xf>
    <xf numFmtId="0" fontId="6" fillId="0" borderId="13" xfId="0" applyFont="1" applyBorder="1" applyAlignment="1" applyProtection="1">
      <alignment horizontal="center" wrapText="1"/>
    </xf>
    <xf numFmtId="3" fontId="6" fillId="2" borderId="11" xfId="0" applyNumberFormat="1" applyFont="1" applyFill="1" applyBorder="1" applyAlignment="1" applyProtection="1">
      <alignment horizontal="center"/>
    </xf>
    <xf numFmtId="3" fontId="6" fillId="0" borderId="11" xfId="0" applyNumberFormat="1" applyFont="1" applyFill="1" applyBorder="1" applyAlignment="1" applyProtection="1">
      <alignment horizontal="center"/>
    </xf>
    <xf numFmtId="166" fontId="5" fillId="5" borderId="3" xfId="0" applyNumberFormat="1" applyFont="1" applyFill="1" applyBorder="1" applyProtection="1">
      <protection locked="0"/>
    </xf>
    <xf numFmtId="0" fontId="17" fillId="0" borderId="0" xfId="0" applyFont="1" applyProtection="1"/>
    <xf numFmtId="0" fontId="20" fillId="0" borderId="0" xfId="0" quotePrefix="1" applyFont="1"/>
    <xf numFmtId="165" fontId="6" fillId="3" borderId="6" xfId="0" applyNumberFormat="1" applyFont="1" applyFill="1" applyBorder="1" applyProtection="1">
      <protection locked="0"/>
    </xf>
    <xf numFmtId="165" fontId="6" fillId="2" borderId="0" xfId="0" applyNumberFormat="1" applyFont="1" applyFill="1" applyProtection="1"/>
    <xf numFmtId="165" fontId="5" fillId="0" borderId="0" xfId="0" applyNumberFormat="1" applyFont="1" applyProtection="1"/>
    <xf numFmtId="165" fontId="6" fillId="0" borderId="1" xfId="0" applyNumberFormat="1" applyFont="1" applyBorder="1" applyProtection="1"/>
    <xf numFmtId="0" fontId="5" fillId="0" borderId="6" xfId="0" applyFont="1" applyBorder="1" applyProtection="1"/>
    <xf numFmtId="0" fontId="5" fillId="0" borderId="6" xfId="0" quotePrefix="1" applyFont="1" applyBorder="1" applyProtection="1"/>
    <xf numFmtId="165" fontId="5" fillId="3" borderId="6" xfId="0" applyNumberFormat="1" applyFont="1" applyFill="1" applyBorder="1" applyProtection="1">
      <protection locked="0"/>
    </xf>
    <xf numFmtId="0" fontId="5" fillId="0" borderId="0" xfId="0" quotePrefix="1" applyFont="1" applyBorder="1" applyAlignment="1" applyProtection="1">
      <alignment vertical="center"/>
    </xf>
    <xf numFmtId="0" fontId="5" fillId="0" borderId="0" xfId="0" applyFont="1" applyBorder="1" applyAlignment="1" applyProtection="1">
      <alignment vertical="center"/>
    </xf>
    <xf numFmtId="165" fontId="5" fillId="5" borderId="0" xfId="0" applyNumberFormat="1" applyFont="1" applyFill="1" applyBorder="1" applyAlignment="1" applyProtection="1">
      <alignment vertical="center"/>
      <protection locked="0"/>
    </xf>
    <xf numFmtId="168" fontId="5" fillId="0" borderId="0" xfId="8" applyNumberFormat="1" applyFont="1" applyBorder="1" applyProtection="1"/>
    <xf numFmtId="0" fontId="5" fillId="6" borderId="3" xfId="0" applyFont="1" applyFill="1" applyBorder="1" applyAlignment="1">
      <alignment horizontal="center"/>
    </xf>
    <xf numFmtId="8" fontId="5" fillId="0" borderId="3" xfId="0" applyNumberFormat="1" applyFont="1" applyBorder="1" applyAlignment="1">
      <alignment horizontal="left" vertical="top"/>
    </xf>
    <xf numFmtId="0" fontId="22" fillId="0" borderId="0" xfId="0" applyFont="1" applyProtection="1"/>
    <xf numFmtId="165" fontId="5" fillId="3" borderId="0" xfId="0" applyNumberFormat="1" applyFont="1" applyFill="1" applyBorder="1" applyProtection="1">
      <protection locked="0"/>
    </xf>
    <xf numFmtId="3" fontId="5" fillId="5" borderId="0" xfId="0" applyNumberFormat="1" applyFont="1" applyFill="1" applyProtection="1"/>
    <xf numFmtId="0" fontId="14" fillId="0" borderId="0" xfId="6" applyFont="1" applyAlignment="1" applyProtection="1">
      <alignment vertical="top"/>
    </xf>
    <xf numFmtId="0" fontId="14" fillId="8" borderId="0" xfId="6" applyFont="1" applyFill="1" applyAlignment="1" applyProtection="1">
      <alignment vertical="top"/>
    </xf>
    <xf numFmtId="0" fontId="5" fillId="8" borderId="0" xfId="0" applyFont="1" applyFill="1"/>
    <xf numFmtId="2" fontId="5" fillId="7" borderId="0" xfId="0" applyNumberFormat="1" applyFont="1" applyFill="1"/>
    <xf numFmtId="1" fontId="5" fillId="7" borderId="0" xfId="0" applyNumberFormat="1" applyFont="1" applyFill="1"/>
    <xf numFmtId="0" fontId="23" fillId="0" borderId="0" xfId="0" applyFont="1" applyProtection="1"/>
    <xf numFmtId="0" fontId="24" fillId="0" borderId="0" xfId="0" applyFont="1" applyProtection="1"/>
    <xf numFmtId="0" fontId="15" fillId="0" borderId="0" xfId="0" applyFont="1" applyAlignment="1" applyProtection="1">
      <alignment horizontal="left"/>
    </xf>
    <xf numFmtId="2" fontId="5" fillId="2" borderId="3" xfId="0" applyNumberFormat="1" applyFont="1" applyFill="1" applyBorder="1" applyProtection="1"/>
    <xf numFmtId="0" fontId="24" fillId="0" borderId="0" xfId="0" applyFont="1" applyAlignment="1" applyProtection="1">
      <alignment horizontal="left" vertical="top"/>
    </xf>
    <xf numFmtId="0" fontId="9" fillId="0" borderId="0" xfId="0" applyFont="1" applyFill="1" applyProtection="1"/>
    <xf numFmtId="170" fontId="5" fillId="5" borderId="3" xfId="0" applyNumberFormat="1" applyFont="1" applyFill="1" applyBorder="1" applyProtection="1">
      <protection locked="0"/>
    </xf>
    <xf numFmtId="165" fontId="5" fillId="0" borderId="0" xfId="0" applyNumberFormat="1" applyFont="1" applyFill="1" applyBorder="1" applyAlignment="1" applyProtection="1">
      <alignment horizontal="right"/>
      <protection locked="0"/>
    </xf>
    <xf numFmtId="0" fontId="5" fillId="0" borderId="0" xfId="0" applyFont="1" applyFill="1" applyAlignment="1">
      <alignment vertical="top"/>
    </xf>
    <xf numFmtId="0" fontId="6" fillId="0" borderId="0" xfId="0" applyFont="1" applyFill="1"/>
    <xf numFmtId="0" fontId="5" fillId="0" borderId="0" xfId="0" applyFont="1" applyFill="1" applyBorder="1" applyAlignment="1" applyProtection="1">
      <alignment horizontal="left"/>
    </xf>
    <xf numFmtId="0" fontId="8" fillId="0" borderId="0" xfId="0" applyFont="1" applyProtection="1"/>
    <xf numFmtId="43" fontId="5" fillId="0" borderId="0" xfId="7" applyFont="1" applyBorder="1" applyProtection="1"/>
    <xf numFmtId="165" fontId="5" fillId="3" borderId="3" xfId="0" applyNumberFormat="1" applyFont="1" applyFill="1" applyBorder="1" applyAlignment="1" applyProtection="1">
      <alignment horizontal="left"/>
      <protection locked="0"/>
    </xf>
    <xf numFmtId="0" fontId="6" fillId="6" borderId="3" xfId="0" applyFont="1" applyFill="1" applyBorder="1"/>
    <xf numFmtId="0" fontId="5" fillId="0" borderId="0" xfId="0" applyFont="1" applyAlignment="1"/>
    <xf numFmtId="0" fontId="5" fillId="0" borderId="0" xfId="0" applyFont="1" applyAlignment="1">
      <alignment vertical="top"/>
    </xf>
    <xf numFmtId="0" fontId="15" fillId="0" borderId="0" xfId="0" applyFont="1"/>
    <xf numFmtId="165" fontId="5" fillId="5" borderId="3" xfId="0" applyNumberFormat="1" applyFont="1" applyFill="1" applyBorder="1" applyAlignment="1" applyProtection="1">
      <alignment horizontal="left"/>
      <protection locked="0"/>
    </xf>
    <xf numFmtId="3" fontId="5" fillId="2" borderId="3" xfId="0" applyNumberFormat="1" applyFont="1" applyFill="1" applyBorder="1" applyAlignment="1" applyProtection="1">
      <alignment horizontal="left"/>
    </xf>
    <xf numFmtId="0" fontId="5" fillId="0" borderId="3" xfId="0" applyFont="1" applyBorder="1" applyAlignment="1">
      <alignment horizontal="left"/>
    </xf>
    <xf numFmtId="0" fontId="6" fillId="0" borderId="3" xfId="0" applyFont="1" applyBorder="1" applyAlignment="1">
      <alignment vertical="top"/>
    </xf>
    <xf numFmtId="0" fontId="6" fillId="0" borderId="3" xfId="0" applyFont="1" applyBorder="1" applyAlignment="1">
      <alignment vertical="top" wrapText="1"/>
    </xf>
    <xf numFmtId="0" fontId="6" fillId="0" borderId="3" xfId="0" applyFont="1" applyBorder="1" applyAlignment="1">
      <alignment horizontal="left" vertical="top" wrapText="1"/>
    </xf>
    <xf numFmtId="0" fontId="10" fillId="0" borderId="0" xfId="0" applyFont="1"/>
    <xf numFmtId="0" fontId="0" fillId="0" borderId="0" xfId="0" applyAlignment="1">
      <alignment vertical="top" wrapText="1"/>
    </xf>
    <xf numFmtId="0" fontId="25"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6" fillId="7" borderId="0" xfId="0" applyFont="1" applyFill="1"/>
    <xf numFmtId="0" fontId="5" fillId="7" borderId="0" xfId="0" applyFont="1" applyFill="1" applyAlignment="1">
      <alignment horizontal="right"/>
    </xf>
    <xf numFmtId="172" fontId="5" fillId="5" borderId="3" xfId="7" applyNumberFormat="1" applyFont="1" applyFill="1" applyBorder="1" applyProtection="1">
      <protection locked="0"/>
    </xf>
    <xf numFmtId="169" fontId="5" fillId="0" borderId="1" xfId="7" applyNumberFormat="1" applyFont="1" applyFill="1" applyBorder="1" applyProtection="1">
      <protection locked="0"/>
    </xf>
    <xf numFmtId="0" fontId="27" fillId="0" borderId="0" xfId="0" applyFont="1" applyFill="1"/>
    <xf numFmtId="171" fontId="5" fillId="5" borderId="3" xfId="0" applyNumberFormat="1" applyFont="1" applyFill="1" applyBorder="1"/>
    <xf numFmtId="0" fontId="5" fillId="7" borderId="0" xfId="0" applyFont="1" applyFill="1" applyAlignment="1">
      <alignment horizontal="left"/>
    </xf>
    <xf numFmtId="0" fontId="23" fillId="0" borderId="12" xfId="0" applyFont="1" applyBorder="1" applyAlignment="1" applyProtection="1">
      <alignment horizontal="right"/>
    </xf>
    <xf numFmtId="0" fontId="23" fillId="0" borderId="2" xfId="0" applyFont="1" applyBorder="1" applyAlignment="1" applyProtection="1">
      <alignment vertical="center" textRotation="90"/>
    </xf>
    <xf numFmtId="0" fontId="23" fillId="0" borderId="5" xfId="0" applyFont="1" applyBorder="1" applyAlignment="1" applyProtection="1">
      <alignment vertical="center" textRotation="90"/>
    </xf>
    <xf numFmtId="0" fontId="23" fillId="9" borderId="0" xfId="0" applyFont="1" applyFill="1" applyBorder="1" applyProtection="1"/>
    <xf numFmtId="0" fontId="6" fillId="9" borderId="0" xfId="0" applyFont="1" applyFill="1" applyBorder="1" applyProtection="1"/>
    <xf numFmtId="0" fontId="5" fillId="9" borderId="0" xfId="0" applyFont="1" applyFill="1" applyBorder="1" applyProtection="1"/>
    <xf numFmtId="0" fontId="23" fillId="9" borderId="18" xfId="0" applyFont="1" applyFill="1" applyBorder="1" applyProtection="1"/>
    <xf numFmtId="0" fontId="28" fillId="9" borderId="18" xfId="0" applyFont="1" applyFill="1" applyBorder="1" applyProtection="1"/>
    <xf numFmtId="0" fontId="6" fillId="9" borderId="18" xfId="0" applyFont="1" applyFill="1" applyBorder="1" applyProtection="1"/>
    <xf numFmtId="0" fontId="5" fillId="9" borderId="18" xfId="0" applyFont="1" applyFill="1" applyBorder="1" applyProtection="1"/>
    <xf numFmtId="0" fontId="26" fillId="9" borderId="0" xfId="0" applyFont="1" applyFill="1" applyBorder="1" applyProtection="1"/>
    <xf numFmtId="0" fontId="5" fillId="0" borderId="24" xfId="0" applyFont="1" applyBorder="1" applyAlignment="1" applyProtection="1">
      <alignment vertical="center"/>
    </xf>
    <xf numFmtId="0" fontId="5" fillId="0" borderId="6" xfId="0" applyFont="1" applyBorder="1" applyAlignment="1" applyProtection="1">
      <alignment vertical="center"/>
    </xf>
    <xf numFmtId="173" fontId="17" fillId="2" borderId="3" xfId="4" applyNumberFormat="1" applyFont="1" applyFill="1" applyBorder="1" applyAlignment="1">
      <alignment horizontal="right"/>
    </xf>
    <xf numFmtId="0" fontId="17" fillId="2" borderId="3" xfId="4" applyFont="1" applyFill="1" applyBorder="1" applyAlignment="1"/>
    <xf numFmtId="0" fontId="5" fillId="0" borderId="0" xfId="0" applyFont="1" applyAlignment="1" applyProtection="1">
      <alignment horizontal="right"/>
    </xf>
    <xf numFmtId="0" fontId="5"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5"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170" fontId="0" fillId="0" borderId="0" xfId="0" applyNumberFormat="1"/>
    <xf numFmtId="0" fontId="5" fillId="10" borderId="3" xfId="0" applyFont="1" applyFill="1" applyBorder="1" applyAlignment="1">
      <alignment vertical="top"/>
    </xf>
    <xf numFmtId="0" fontId="5" fillId="10" borderId="3" xfId="0" applyFont="1" applyFill="1" applyBorder="1" applyAlignment="1">
      <alignment vertical="top" wrapText="1"/>
    </xf>
    <xf numFmtId="8" fontId="5" fillId="10" borderId="3" xfId="0" applyNumberFormat="1" applyFont="1" applyFill="1" applyBorder="1" applyAlignment="1">
      <alignment horizontal="center" vertical="top"/>
    </xf>
    <xf numFmtId="14" fontId="0" fillId="0" borderId="0" xfId="0" applyNumberFormat="1"/>
    <xf numFmtId="0" fontId="0" fillId="0" borderId="0" xfId="0" applyAlignment="1">
      <alignment wrapText="1"/>
    </xf>
    <xf numFmtId="0" fontId="0" fillId="0" borderId="0" xfId="0" applyNumberFormat="1"/>
    <xf numFmtId="0" fontId="1" fillId="0" borderId="0" xfId="9"/>
    <xf numFmtId="3" fontId="0" fillId="0" borderId="0" xfId="0" applyNumberFormat="1"/>
    <xf numFmtId="1" fontId="0" fillId="0" borderId="0" xfId="0" applyNumberFormat="1"/>
    <xf numFmtId="175" fontId="5" fillId="0" borderId="3" xfId="0" applyNumberFormat="1" applyFont="1" applyBorder="1" applyAlignment="1">
      <alignment horizontal="center" vertical="top"/>
    </xf>
    <xf numFmtId="3" fontId="0" fillId="0" borderId="0" xfId="0" applyNumberFormat="1" applyFill="1"/>
    <xf numFmtId="0" fontId="39" fillId="0" borderId="0" xfId="0" applyFont="1"/>
    <xf numFmtId="0" fontId="5" fillId="0" borderId="0" xfId="0" applyFont="1" applyAlignment="1">
      <alignment horizontal="left" vertical="top" wrapText="1"/>
    </xf>
    <xf numFmtId="0" fontId="5" fillId="0" borderId="7" xfId="0" applyFont="1" applyBorder="1" applyAlignment="1">
      <alignment horizontal="left"/>
    </xf>
    <xf numFmtId="0" fontId="5" fillId="0" borderId="9" xfId="0" applyFont="1" applyBorder="1" applyAlignment="1">
      <alignment horizontal="left"/>
    </xf>
    <xf numFmtId="0" fontId="5" fillId="0" borderId="3" xfId="0" applyFont="1" applyBorder="1" applyAlignment="1">
      <alignment horizontal="center" vertical="top" wrapText="1"/>
    </xf>
    <xf numFmtId="0" fontId="5" fillId="0" borderId="3" xfId="0" applyFont="1" applyBorder="1" applyAlignment="1">
      <alignment vertical="top" wrapText="1"/>
    </xf>
    <xf numFmtId="0" fontId="6"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6" fillId="6" borderId="3" xfId="0" applyFont="1" applyFill="1" applyBorder="1" applyAlignment="1">
      <alignment horizontal="left" vertical="top"/>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6" fillId="6" borderId="7" xfId="0" applyFont="1" applyFill="1" applyBorder="1" applyAlignment="1">
      <alignment horizontal="left" vertical="top"/>
    </xf>
    <xf numFmtId="0" fontId="6" fillId="6" borderId="9" xfId="0" applyFont="1" applyFill="1" applyBorder="1" applyAlignment="1">
      <alignment horizontal="left" vertical="top"/>
    </xf>
    <xf numFmtId="0" fontId="5" fillId="0" borderId="7" xfId="0" applyFont="1" applyBorder="1" applyAlignment="1">
      <alignment horizontal="left" vertical="top"/>
    </xf>
    <xf numFmtId="0" fontId="5" fillId="0" borderId="9"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6" borderId="3" xfId="0" applyFont="1" applyFill="1" applyBorder="1" applyAlignment="1">
      <alignment horizontal="center" vertical="center"/>
    </xf>
    <xf numFmtId="0" fontId="6" fillId="6" borderId="21" xfId="0"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21" xfId="0" applyFont="1" applyFill="1" applyBorder="1" applyAlignment="1">
      <alignment horizontal="left" vertical="top"/>
    </xf>
    <xf numFmtId="0" fontId="6" fillId="6" borderId="20" xfId="0" applyFont="1" applyFill="1" applyBorder="1" applyAlignment="1">
      <alignment horizontal="left" vertical="top"/>
    </xf>
    <xf numFmtId="0" fontId="19" fillId="2" borderId="15" xfId="4" applyFont="1" applyFill="1" applyBorder="1" applyAlignment="1">
      <alignment horizontal="left" vertical="top"/>
    </xf>
    <xf numFmtId="0" fontId="19" fillId="2" borderId="16" xfId="4" applyFont="1" applyFill="1" applyBorder="1" applyAlignment="1">
      <alignment horizontal="left" vertical="top"/>
    </xf>
    <xf numFmtId="0" fontId="19" fillId="2" borderId="17" xfId="4" applyFont="1" applyFill="1" applyBorder="1" applyAlignment="1">
      <alignment horizontal="left" vertical="top"/>
    </xf>
    <xf numFmtId="0" fontId="19" fillId="2" borderId="19" xfId="4" applyFont="1" applyFill="1" applyBorder="1" applyAlignment="1">
      <alignment horizontal="left" vertical="top"/>
    </xf>
    <xf numFmtId="0" fontId="17" fillId="2" borderId="3" xfId="4" applyFont="1" applyFill="1" applyBorder="1" applyAlignment="1">
      <alignment horizontal="center" vertical="center" wrapText="1"/>
    </xf>
    <xf numFmtId="0" fontId="26" fillId="9" borderId="16" xfId="0" applyFont="1" applyFill="1" applyBorder="1" applyAlignment="1" applyProtection="1">
      <alignment horizontal="center" vertical="center" textRotation="90"/>
    </xf>
    <xf numFmtId="0" fontId="26" fillId="9" borderId="23" xfId="0" applyFont="1" applyFill="1" applyBorder="1" applyAlignment="1" applyProtection="1">
      <alignment horizontal="center" vertical="center" textRotation="90"/>
    </xf>
    <xf numFmtId="0" fontId="26" fillId="9" borderId="19" xfId="0" applyFont="1" applyFill="1" applyBorder="1" applyAlignment="1" applyProtection="1">
      <alignment horizontal="center" vertical="center" textRotation="90"/>
    </xf>
    <xf numFmtId="0" fontId="26" fillId="9" borderId="22" xfId="0" applyFont="1" applyFill="1" applyBorder="1" applyAlignment="1" applyProtection="1">
      <alignment horizontal="center" vertical="center" textRotation="90" wrapText="1"/>
    </xf>
    <xf numFmtId="0" fontId="26" fillId="9" borderId="20" xfId="0" applyFont="1" applyFill="1" applyBorder="1" applyAlignment="1" applyProtection="1">
      <alignment horizontal="center" vertical="center" textRotation="90" wrapText="1"/>
    </xf>
    <xf numFmtId="0" fontId="26" fillId="9" borderId="4" xfId="0" applyFont="1" applyFill="1" applyBorder="1" applyAlignment="1" applyProtection="1">
      <alignment horizontal="center" vertical="center" textRotation="90" wrapText="1"/>
    </xf>
    <xf numFmtId="0" fontId="26" fillId="9" borderId="5" xfId="0" applyFont="1" applyFill="1" applyBorder="1" applyAlignment="1" applyProtection="1">
      <alignment horizontal="center" vertical="center" textRotation="90" wrapText="1"/>
    </xf>
    <xf numFmtId="0" fontId="26" fillId="9" borderId="2" xfId="0" applyFont="1" applyFill="1" applyBorder="1" applyAlignment="1" applyProtection="1">
      <alignment horizontal="center" vertical="center" textRotation="90" wrapText="1"/>
    </xf>
    <xf numFmtId="0" fontId="23" fillId="9" borderId="5" xfId="0" applyFont="1" applyFill="1" applyBorder="1" applyAlignment="1" applyProtection="1">
      <alignment horizontal="center" vertical="center" textRotation="90" wrapText="1"/>
    </xf>
    <xf numFmtId="10" fontId="0" fillId="0" borderId="0" xfId="0" applyNumberFormat="1" applyFill="1"/>
    <xf numFmtId="170" fontId="0" fillId="0" borderId="0" xfId="7" applyNumberFormat="1" applyFont="1" applyBorder="1"/>
    <xf numFmtId="0" fontId="39" fillId="0" borderId="3" xfId="0" applyFont="1" applyBorder="1"/>
    <xf numFmtId="0" fontId="0" fillId="0" borderId="3" xfId="0" applyBorder="1"/>
    <xf numFmtId="0" fontId="0" fillId="11" borderId="3" xfId="0" applyFill="1" applyBorder="1"/>
    <xf numFmtId="0" fontId="0" fillId="0" borderId="3" xfId="0" applyBorder="1" applyAlignment="1">
      <alignment wrapText="1"/>
    </xf>
    <xf numFmtId="0" fontId="0" fillId="12" borderId="3" xfId="0" applyFill="1" applyBorder="1"/>
  </cellXfs>
  <cellStyles count="10">
    <cellStyle name="=C:\WINNT\SYSTEM32\COMMAND.COM 6" xfId="4"/>
    <cellStyle name="Comma" xfId="7" builtinId="3"/>
    <cellStyle name="Comma 4" xfId="5"/>
    <cellStyle name="Currency" xfId="8" builtinId="4"/>
    <cellStyle name="Hyperlink" xfId="6" builtinId="8"/>
    <cellStyle name="Normal" xfId="0" builtinId="0"/>
    <cellStyle name="Normal 2" xfId="9"/>
    <cellStyle name="Normal 20" xfId="2"/>
    <cellStyle name="Normal 3" xfId="3"/>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0" t="s">
        <v>228</v>
      </c>
      <c r="C2" s="100" t="s">
        <v>236</v>
      </c>
      <c r="D2" s="100" t="s">
        <v>235</v>
      </c>
      <c r="E2" s="100" t="s">
        <v>229</v>
      </c>
    </row>
    <row r="3" spans="1:5" s="99" customFormat="1" ht="62.25" customHeight="1" x14ac:dyDescent="0.25">
      <c r="B3" s="101" t="s">
        <v>230</v>
      </c>
      <c r="C3" s="101" t="s">
        <v>233</v>
      </c>
      <c r="D3" s="101"/>
      <c r="E3" s="102" t="s">
        <v>234</v>
      </c>
    </row>
    <row r="4" spans="1:5" s="99" customFormat="1" ht="62.25" customHeight="1" x14ac:dyDescent="0.25">
      <c r="B4" s="101" t="s">
        <v>231</v>
      </c>
      <c r="C4" s="101" t="s">
        <v>237</v>
      </c>
      <c r="D4" s="103">
        <v>41352</v>
      </c>
      <c r="E4" s="101" t="s">
        <v>238</v>
      </c>
    </row>
    <row r="5" spans="1:5" s="99" customFormat="1" ht="84" customHeight="1" x14ac:dyDescent="0.25">
      <c r="B5" s="101" t="s">
        <v>232</v>
      </c>
      <c r="C5" s="101" t="s">
        <v>243</v>
      </c>
      <c r="D5" s="103" t="s">
        <v>239</v>
      </c>
      <c r="E5" s="101" t="s">
        <v>240</v>
      </c>
    </row>
    <row r="6" spans="1:5" ht="111" customHeight="1" x14ac:dyDescent="0.25">
      <c r="A6" s="128"/>
      <c r="B6" s="129" t="s">
        <v>241</v>
      </c>
      <c r="C6" s="129" t="s">
        <v>242</v>
      </c>
      <c r="D6" s="130">
        <v>41380</v>
      </c>
      <c r="E6" s="129" t="s">
        <v>309</v>
      </c>
    </row>
    <row r="7" spans="1:5" ht="21.75" customHeight="1" x14ac:dyDescent="0.25">
      <c r="B7" s="132"/>
      <c r="C7" s="132"/>
      <c r="D7" s="133">
        <v>41393</v>
      </c>
      <c r="E7" s="132" t="s">
        <v>332</v>
      </c>
    </row>
    <row r="8" spans="1:5" ht="21.75" customHeight="1" x14ac:dyDescent="0.25">
      <c r="D8" s="133">
        <v>41649</v>
      </c>
      <c r="E8" s="135" t="s">
        <v>333</v>
      </c>
    </row>
    <row r="9" spans="1:5" ht="21.75" customHeight="1" x14ac:dyDescent="0.25">
      <c r="D9" s="133">
        <v>41649</v>
      </c>
      <c r="E9" s="132" t="s">
        <v>337</v>
      </c>
    </row>
    <row r="10" spans="1:5" ht="21.75" customHeight="1" x14ac:dyDescent="0.25">
      <c r="D10" s="133">
        <v>41649</v>
      </c>
      <c r="E10" s="132" t="s">
        <v>338</v>
      </c>
    </row>
    <row r="11" spans="1:5" x14ac:dyDescent="0.25">
      <c r="B11" s="131"/>
      <c r="C11" s="131"/>
      <c r="D11" s="131"/>
      <c r="E11" s="13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8" t="s">
        <v>77</v>
      </c>
    </row>
    <row r="2" spans="2:3" x14ac:dyDescent="0.3">
      <c r="B2" s="25"/>
    </row>
    <row r="3" spans="2:3" x14ac:dyDescent="0.3">
      <c r="B3" s="25"/>
    </row>
    <row r="4" spans="2:3" x14ac:dyDescent="0.3">
      <c r="B4" s="88" t="s">
        <v>14</v>
      </c>
      <c r="C4" s="88" t="s">
        <v>26</v>
      </c>
    </row>
    <row r="5" spans="2:3" ht="45" x14ac:dyDescent="0.3">
      <c r="B5" s="95" t="s">
        <v>38</v>
      </c>
      <c r="C5" s="31" t="s">
        <v>95</v>
      </c>
    </row>
    <row r="6" spans="2:3" x14ac:dyDescent="0.3">
      <c r="B6" s="95" t="s">
        <v>217</v>
      </c>
      <c r="C6" s="31" t="s">
        <v>218</v>
      </c>
    </row>
    <row r="7" spans="2:3" ht="56.25" customHeight="1" x14ac:dyDescent="0.3">
      <c r="B7" s="96" t="s">
        <v>300</v>
      </c>
      <c r="C7" s="31" t="s">
        <v>331</v>
      </c>
    </row>
    <row r="8" spans="2:3" x14ac:dyDescent="0.3">
      <c r="B8" s="97" t="s">
        <v>301</v>
      </c>
      <c r="C8" s="31" t="s">
        <v>302</v>
      </c>
    </row>
    <row r="9" spans="2:3" ht="30" x14ac:dyDescent="0.3">
      <c r="B9" s="96" t="s">
        <v>224</v>
      </c>
      <c r="C9" s="31" t="s">
        <v>330</v>
      </c>
    </row>
    <row r="10" spans="2:3" x14ac:dyDescent="0.3">
      <c r="B10" s="97" t="s">
        <v>215</v>
      </c>
      <c r="C10" s="31" t="s">
        <v>216</v>
      </c>
    </row>
    <row r="12" spans="2:3" x14ac:dyDescent="0.3">
      <c r="B12" s="25" t="s">
        <v>24</v>
      </c>
    </row>
    <row r="13" spans="2:3" x14ac:dyDescent="0.3">
      <c r="B13" s="92" t="s">
        <v>25</v>
      </c>
    </row>
    <row r="14" spans="2:3" x14ac:dyDescent="0.3">
      <c r="B14" s="93" t="s">
        <v>217</v>
      </c>
    </row>
    <row r="15" spans="2:3" x14ac:dyDescent="0.3">
      <c r="B15" s="87" t="s">
        <v>223</v>
      </c>
    </row>
    <row r="16" spans="2:3" x14ac:dyDescent="0.3">
      <c r="B16" s="94" t="s">
        <v>219</v>
      </c>
    </row>
    <row r="17" spans="2:4" x14ac:dyDescent="0.3">
      <c r="B17" s="25"/>
    </row>
    <row r="18" spans="2:4" x14ac:dyDescent="0.3">
      <c r="B18" s="2" t="s">
        <v>64</v>
      </c>
    </row>
    <row r="19" spans="2:4" ht="19.5" customHeight="1" x14ac:dyDescent="0.3">
      <c r="B19" s="2" t="s">
        <v>220</v>
      </c>
    </row>
    <row r="20" spans="2:4" x14ac:dyDescent="0.3">
      <c r="B20" s="90" t="s">
        <v>225</v>
      </c>
    </row>
    <row r="21" spans="2:4" x14ac:dyDescent="0.3">
      <c r="B21" s="90" t="s">
        <v>226</v>
      </c>
    </row>
    <row r="22" spans="2:4" ht="25.5" customHeight="1" x14ac:dyDescent="0.3">
      <c r="B22" s="89" t="s">
        <v>97</v>
      </c>
    </row>
    <row r="23" spans="2:4" ht="10.5" customHeight="1" x14ac:dyDescent="0.3"/>
    <row r="24" spans="2:4" ht="24.75" customHeight="1" x14ac:dyDescent="0.3">
      <c r="B24" s="90" t="s">
        <v>221</v>
      </c>
      <c r="C24" s="90"/>
      <c r="D24" s="90"/>
    </row>
    <row r="25" spans="2:4" ht="26.25" customHeight="1" x14ac:dyDescent="0.3">
      <c r="B25" s="90" t="s">
        <v>310</v>
      </c>
      <c r="C25" s="90"/>
      <c r="D25" s="90"/>
    </row>
    <row r="26" spans="2:4" ht="32.25" customHeight="1" x14ac:dyDescent="0.3">
      <c r="B26" s="150" t="s">
        <v>222</v>
      </c>
      <c r="C26" s="150"/>
      <c r="D26" s="150"/>
    </row>
    <row r="28" spans="2:4" x14ac:dyDescent="0.3">
      <c r="B28" s="2" t="s">
        <v>96</v>
      </c>
    </row>
    <row r="32" spans="2:4" x14ac:dyDescent="0.3">
      <c r="B32" s="25"/>
    </row>
    <row r="33" spans="2:2" x14ac:dyDescent="0.3">
      <c r="B33" s="91"/>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9"/>
  <sheetViews>
    <sheetView showGridLines="0" zoomScale="90" zoomScaleNormal="90" workbookViewId="0">
      <pane ySplit="3" topLeftCell="A4" activePane="bottomLeft" state="frozen"/>
      <selection activeCell="A7" sqref="A7"/>
      <selection pane="bottomLeft" activeCell="D6" sqref="D6"/>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335</v>
      </c>
      <c r="Z1" s="26" t="s">
        <v>29</v>
      </c>
    </row>
    <row r="2" spans="2:26" x14ac:dyDescent="0.3">
      <c r="B2" s="155" t="s">
        <v>370</v>
      </c>
      <c r="C2" s="156"/>
      <c r="D2" s="156"/>
      <c r="E2" s="156"/>
      <c r="F2" s="157"/>
      <c r="Z2" s="26" t="s">
        <v>79</v>
      </c>
    </row>
    <row r="3" spans="2:26" ht="24.75" customHeight="1" x14ac:dyDescent="0.3">
      <c r="B3" s="158"/>
      <c r="C3" s="159"/>
      <c r="D3" s="159"/>
      <c r="E3" s="159"/>
      <c r="F3" s="160"/>
    </row>
    <row r="4" spans="2:26" ht="18" customHeight="1" x14ac:dyDescent="0.3">
      <c r="B4" s="25" t="s">
        <v>78</v>
      </c>
      <c r="C4" s="27"/>
      <c r="D4" s="27"/>
      <c r="E4" s="27"/>
      <c r="F4" s="27"/>
    </row>
    <row r="5" spans="2:26" ht="24.75" customHeight="1" x14ac:dyDescent="0.3">
      <c r="B5" s="169" t="s">
        <v>371</v>
      </c>
      <c r="C5" s="170"/>
      <c r="D5" s="170"/>
      <c r="E5" s="170"/>
      <c r="F5" s="171"/>
    </row>
    <row r="6" spans="2:26" ht="13.5" customHeight="1" x14ac:dyDescent="0.3">
      <c r="B6" s="27"/>
      <c r="C6" s="27"/>
      <c r="D6" s="27"/>
      <c r="E6" s="27"/>
      <c r="F6" s="27"/>
    </row>
    <row r="7" spans="2:26" x14ac:dyDescent="0.3">
      <c r="B7" s="25" t="s">
        <v>48</v>
      </c>
    </row>
    <row r="8" spans="2:26" x14ac:dyDescent="0.3">
      <c r="B8" s="165" t="s">
        <v>336</v>
      </c>
      <c r="C8" s="166"/>
      <c r="D8" s="161" t="s">
        <v>30</v>
      </c>
      <c r="E8" s="161"/>
      <c r="F8" s="161"/>
    </row>
    <row r="9" spans="2:26" ht="22.5" customHeight="1" x14ac:dyDescent="0.3">
      <c r="B9" s="167" t="s">
        <v>346</v>
      </c>
      <c r="C9" s="168"/>
      <c r="D9" s="154" t="s">
        <v>345</v>
      </c>
      <c r="E9" s="154"/>
      <c r="F9" s="154"/>
    </row>
    <row r="10" spans="2:26" ht="35.25" customHeight="1" x14ac:dyDescent="0.3">
      <c r="B10" s="167" t="s">
        <v>224</v>
      </c>
      <c r="C10" s="168"/>
      <c r="D10" s="162" t="s">
        <v>347</v>
      </c>
      <c r="E10" s="163"/>
      <c r="F10" s="164"/>
    </row>
    <row r="11" spans="2:26" ht="39" customHeight="1" x14ac:dyDescent="0.3">
      <c r="B11" s="167"/>
      <c r="C11" s="168"/>
      <c r="D11" s="154"/>
      <c r="E11" s="154"/>
      <c r="F11" s="154"/>
    </row>
    <row r="12" spans="2:26" ht="22.5" customHeight="1" x14ac:dyDescent="0.3">
      <c r="B12" s="167"/>
      <c r="C12" s="168"/>
      <c r="D12" s="154"/>
      <c r="E12" s="154"/>
      <c r="F12" s="154"/>
    </row>
    <row r="13" spans="2:26" ht="42" customHeight="1" x14ac:dyDescent="0.3">
      <c r="B13" s="167"/>
      <c r="C13" s="168"/>
      <c r="D13" s="154"/>
      <c r="E13" s="154"/>
      <c r="F13" s="154"/>
    </row>
    <row r="14" spans="2:26" ht="22.5" customHeight="1" x14ac:dyDescent="0.3">
      <c r="B14" s="167"/>
      <c r="C14" s="168"/>
      <c r="D14" s="154"/>
      <c r="E14" s="154"/>
      <c r="F14" s="154"/>
    </row>
    <row r="15" spans="2:26" ht="45.75" customHeight="1" x14ac:dyDescent="0.3">
      <c r="B15" s="167"/>
      <c r="C15" s="168"/>
      <c r="D15" s="154"/>
      <c r="E15" s="154"/>
      <c r="F15" s="154"/>
    </row>
    <row r="16" spans="2:26" ht="28.5" customHeight="1" x14ac:dyDescent="0.3">
      <c r="B16" s="167"/>
      <c r="C16" s="168"/>
      <c r="D16" s="154"/>
      <c r="E16" s="154"/>
      <c r="F16" s="154"/>
    </row>
    <row r="17" spans="2:11" ht="22.5" customHeight="1" x14ac:dyDescent="0.3">
      <c r="B17" s="151"/>
      <c r="C17" s="152"/>
      <c r="D17" s="153"/>
      <c r="E17" s="153"/>
      <c r="F17" s="153"/>
    </row>
    <row r="18" spans="2:11" ht="22.5" customHeight="1" x14ac:dyDescent="0.3">
      <c r="B18" s="151"/>
      <c r="C18" s="152"/>
      <c r="D18" s="153"/>
      <c r="E18" s="153"/>
      <c r="F18" s="153"/>
    </row>
    <row r="19" spans="2:11" ht="22.5" customHeight="1" x14ac:dyDescent="0.3">
      <c r="B19" s="151"/>
      <c r="C19" s="152"/>
      <c r="D19" s="153"/>
      <c r="E19" s="153"/>
      <c r="F19" s="153"/>
    </row>
    <row r="20" spans="2:11" ht="22.5" customHeight="1" x14ac:dyDescent="0.3">
      <c r="B20" s="151"/>
      <c r="C20" s="152"/>
      <c r="D20" s="153"/>
      <c r="E20" s="153"/>
      <c r="F20" s="153"/>
    </row>
    <row r="21" spans="2:11" ht="22.5" customHeight="1" x14ac:dyDescent="0.3">
      <c r="B21" s="151"/>
      <c r="C21" s="152"/>
      <c r="D21" s="153"/>
      <c r="E21" s="153"/>
      <c r="F21" s="153"/>
    </row>
    <row r="22" spans="2:11" ht="22.5" customHeight="1" x14ac:dyDescent="0.3">
      <c r="B22" s="151"/>
      <c r="C22" s="152"/>
      <c r="D22" s="153"/>
      <c r="E22" s="153"/>
      <c r="F22" s="153"/>
    </row>
    <row r="23" spans="2:11" ht="22.5" customHeight="1" x14ac:dyDescent="0.3">
      <c r="B23" s="151"/>
      <c r="C23" s="152"/>
      <c r="D23" s="153"/>
      <c r="E23" s="153"/>
      <c r="F23" s="153"/>
    </row>
    <row r="24" spans="2:11" ht="12.75" customHeight="1" x14ac:dyDescent="0.3">
      <c r="B24" s="28"/>
      <c r="C24" s="28"/>
      <c r="D24" s="29"/>
      <c r="E24" s="29"/>
      <c r="F24" s="29"/>
    </row>
    <row r="25" spans="2:11" x14ac:dyDescent="0.3">
      <c r="B25" s="25" t="s">
        <v>49</v>
      </c>
    </row>
    <row r="26" spans="2:11" ht="38.25" customHeight="1" x14ac:dyDescent="0.3">
      <c r="B26" s="173" t="s">
        <v>47</v>
      </c>
      <c r="C26" s="175" t="s">
        <v>27</v>
      </c>
      <c r="D26" s="175" t="s">
        <v>28</v>
      </c>
      <c r="E26" s="175" t="s">
        <v>30</v>
      </c>
      <c r="F26" s="173" t="s">
        <v>339</v>
      </c>
      <c r="G26" s="172" t="s">
        <v>99</v>
      </c>
      <c r="H26" s="172"/>
      <c r="I26" s="172"/>
      <c r="J26" s="172"/>
      <c r="K26" s="172"/>
    </row>
    <row r="27" spans="2:11" ht="36" customHeight="1" x14ac:dyDescent="0.3">
      <c r="B27" s="174"/>
      <c r="C27" s="176"/>
      <c r="D27" s="176"/>
      <c r="E27" s="176"/>
      <c r="F27" s="174"/>
      <c r="G27" s="64" t="s">
        <v>100</v>
      </c>
      <c r="H27" s="64" t="s">
        <v>101</v>
      </c>
      <c r="I27" s="64" t="s">
        <v>102</v>
      </c>
      <c r="J27" s="64" t="s">
        <v>103</v>
      </c>
      <c r="K27" s="64" t="s">
        <v>104</v>
      </c>
    </row>
    <row r="28" spans="2:11" ht="27.75" customHeight="1" x14ac:dyDescent="0.3">
      <c r="B28" s="30">
        <v>1</v>
      </c>
      <c r="C28" s="31" t="str">
        <f>B9</f>
        <v>Baseline</v>
      </c>
      <c r="D28" s="30" t="s">
        <v>79</v>
      </c>
      <c r="E28" s="31"/>
      <c r="F28" s="30"/>
      <c r="G28" s="147">
        <f>Baseline!$C$4</f>
        <v>-0.13365014884326235</v>
      </c>
      <c r="H28" s="147">
        <f>Baseline!$C$5</f>
        <v>-0.1564335510203019</v>
      </c>
      <c r="I28" s="147">
        <f>Baseline!$C$6</f>
        <v>-0.17181802931389228</v>
      </c>
      <c r="J28" s="147">
        <f>Baseline!$C$7</f>
        <v>-0.18715594853837697</v>
      </c>
      <c r="K28" s="65"/>
    </row>
    <row r="29" spans="2:11" ht="27.75" customHeight="1" x14ac:dyDescent="0.3">
      <c r="B29" s="30">
        <v>2</v>
      </c>
      <c r="C29" s="30" t="str">
        <f>B10</f>
        <v>Option 1</v>
      </c>
      <c r="D29" s="30" t="s">
        <v>29</v>
      </c>
      <c r="E29" s="31"/>
      <c r="F29" s="30"/>
      <c r="G29" s="147">
        <f>'Option 1'!$C$4</f>
        <v>-9.62511019163029E-2</v>
      </c>
      <c r="H29" s="147">
        <f>'Option 1'!$C$5</f>
        <v>-0.10144035660547576</v>
      </c>
      <c r="I29" s="147">
        <f>'Option 1'!$C$6</f>
        <v>-0.1019566938266544</v>
      </c>
      <c r="J29" s="147">
        <f>'Option 1'!$C$7</f>
        <v>-9.6715802557018116E-2</v>
      </c>
      <c r="K29" s="30"/>
    </row>
    <row r="30" spans="2:11" ht="27.75" customHeight="1" x14ac:dyDescent="0.3">
      <c r="B30" s="138">
        <v>3</v>
      </c>
      <c r="C30" s="138"/>
      <c r="D30" s="138"/>
      <c r="E30" s="139"/>
      <c r="F30" s="138"/>
      <c r="G30" s="140"/>
      <c r="H30" s="140"/>
      <c r="I30" s="140"/>
      <c r="J30" s="140"/>
      <c r="K30" s="138"/>
    </row>
    <row r="31" spans="2:11" ht="27.75" customHeight="1" x14ac:dyDescent="0.3">
      <c r="B31" s="138">
        <v>4</v>
      </c>
      <c r="C31" s="138"/>
      <c r="D31" s="138"/>
      <c r="E31" s="139"/>
      <c r="F31" s="138"/>
      <c r="G31" s="140"/>
      <c r="H31" s="140"/>
      <c r="I31" s="140"/>
      <c r="J31" s="140"/>
      <c r="K31" s="138"/>
    </row>
    <row r="32" spans="2:11" ht="27.75" customHeight="1" x14ac:dyDescent="0.3">
      <c r="B32" s="138">
        <v>5</v>
      </c>
      <c r="C32" s="138"/>
      <c r="D32" s="138"/>
      <c r="E32" s="139"/>
      <c r="F32" s="138"/>
      <c r="G32" s="140"/>
      <c r="H32" s="140"/>
      <c r="I32" s="140"/>
      <c r="J32" s="140"/>
      <c r="K32" s="138"/>
    </row>
    <row r="33" spans="2:11" ht="27.75" customHeight="1" x14ac:dyDescent="0.3">
      <c r="B33" s="138">
        <v>6</v>
      </c>
      <c r="C33" s="138"/>
      <c r="D33" s="138"/>
      <c r="E33" s="139"/>
      <c r="F33" s="138"/>
      <c r="G33" s="140"/>
      <c r="H33" s="140"/>
      <c r="I33" s="140"/>
      <c r="J33" s="140"/>
      <c r="K33" s="138"/>
    </row>
    <row r="34" spans="2:11" ht="27.75" customHeight="1" x14ac:dyDescent="0.3">
      <c r="B34" s="138">
        <v>7</v>
      </c>
      <c r="C34" s="138"/>
      <c r="D34" s="138"/>
      <c r="E34" s="139"/>
      <c r="F34" s="138"/>
      <c r="G34" s="140"/>
      <c r="H34" s="140"/>
      <c r="I34" s="140"/>
      <c r="J34" s="140"/>
      <c r="K34" s="138"/>
    </row>
    <row r="35" spans="2:11" ht="27.75" customHeight="1" x14ac:dyDescent="0.3">
      <c r="B35" s="138">
        <v>8</v>
      </c>
      <c r="C35" s="138"/>
      <c r="D35" s="138"/>
      <c r="E35" s="139"/>
      <c r="F35" s="138"/>
      <c r="G35" s="140"/>
      <c r="H35" s="140"/>
      <c r="I35" s="140"/>
      <c r="J35" s="140"/>
      <c r="K35" s="138"/>
    </row>
    <row r="39" spans="2:11" x14ac:dyDescent="0.3">
      <c r="B39" s="2" t="s">
        <v>105</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F7" sqref="F7:G8"/>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8" t="s">
        <v>294</v>
      </c>
      <c r="E3" s="21"/>
      <c r="F3" s="76"/>
      <c r="G3" s="126"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7">
        <v>6.76</v>
      </c>
      <c r="I4" s="77">
        <v>7.1</v>
      </c>
      <c r="J4" s="77">
        <v>7.55</v>
      </c>
      <c r="K4" s="77">
        <v>8.0299999999999994</v>
      </c>
      <c r="L4" s="77">
        <v>8.5500000000000007</v>
      </c>
      <c r="M4" s="77">
        <v>15.26</v>
      </c>
      <c r="N4" s="77">
        <v>21.97</v>
      </c>
      <c r="O4" s="77">
        <v>28.68</v>
      </c>
      <c r="P4" s="77">
        <v>35.39</v>
      </c>
      <c r="Q4" s="77">
        <v>42.1</v>
      </c>
      <c r="R4" s="77">
        <v>48.81</v>
      </c>
      <c r="S4" s="77">
        <v>55.52</v>
      </c>
      <c r="T4" s="77">
        <v>62.23</v>
      </c>
      <c r="U4" s="77">
        <v>68.94</v>
      </c>
      <c r="V4" s="77">
        <v>75.650000000000006</v>
      </c>
      <c r="W4" s="77">
        <v>81</v>
      </c>
      <c r="X4" s="77">
        <v>88</v>
      </c>
      <c r="Y4" s="77">
        <v>95</v>
      </c>
      <c r="Z4" s="77">
        <v>102</v>
      </c>
      <c r="AA4" s="77">
        <v>109</v>
      </c>
      <c r="AB4" s="77">
        <v>116</v>
      </c>
      <c r="AC4" s="77">
        <v>122</v>
      </c>
      <c r="AD4" s="77">
        <v>129</v>
      </c>
      <c r="AE4" s="77">
        <v>136</v>
      </c>
      <c r="AF4" s="77">
        <v>143</v>
      </c>
      <c r="AG4" s="77">
        <v>150</v>
      </c>
      <c r="AH4" s="77">
        <v>157</v>
      </c>
      <c r="AI4" s="77">
        <v>164</v>
      </c>
      <c r="AJ4" s="77">
        <v>171</v>
      </c>
      <c r="AK4" s="77">
        <v>178</v>
      </c>
      <c r="AL4" s="77">
        <v>184</v>
      </c>
      <c r="AM4" s="77">
        <v>191</v>
      </c>
      <c r="AN4" s="77">
        <v>198</v>
      </c>
      <c r="AO4" s="77">
        <v>205</v>
      </c>
      <c r="AP4" s="77">
        <v>212</v>
      </c>
      <c r="AQ4" s="77">
        <v>220</v>
      </c>
      <c r="AR4" s="77">
        <v>227</v>
      </c>
      <c r="AS4" s="77">
        <v>234</v>
      </c>
      <c r="AT4" s="77">
        <v>241</v>
      </c>
      <c r="AU4" s="77">
        <v>248</v>
      </c>
      <c r="AV4" s="77">
        <v>256</v>
      </c>
      <c r="AW4" s="77">
        <v>262</v>
      </c>
      <c r="AX4" s="77">
        <v>269</v>
      </c>
      <c r="AY4" s="77">
        <v>276</v>
      </c>
      <c r="AZ4" s="77">
        <v>282</v>
      </c>
      <c r="BA4" s="77">
        <v>287</v>
      </c>
      <c r="BB4" s="77">
        <v>292</v>
      </c>
      <c r="BC4" s="77">
        <v>297</v>
      </c>
      <c r="BD4" s="77">
        <v>301</v>
      </c>
      <c r="BE4" s="77">
        <v>305</v>
      </c>
      <c r="BF4" s="77">
        <v>309</v>
      </c>
      <c r="BG4" s="77">
        <v>312</v>
      </c>
    </row>
    <row r="5" spans="1:59" x14ac:dyDescent="0.3">
      <c r="A5" s="21"/>
      <c r="B5" s="22" t="s">
        <v>10</v>
      </c>
      <c r="C5" s="23">
        <v>0.03</v>
      </c>
      <c r="D5" s="21"/>
      <c r="E5" s="21"/>
      <c r="F5" s="51" t="s">
        <v>308</v>
      </c>
      <c r="G5" s="39"/>
      <c r="H5" s="77">
        <f>H4*$D$22</f>
        <v>7.303247599072745</v>
      </c>
      <c r="I5" s="77">
        <f t="shared" ref="I5:BG5" si="0">I4*$D$22</f>
        <v>7.6705707031681198</v>
      </c>
      <c r="J5" s="77">
        <f t="shared" si="0"/>
        <v>8.1567336350590569</v>
      </c>
      <c r="K5" s="77">
        <f t="shared" si="0"/>
        <v>8.6753074290760566</v>
      </c>
      <c r="L5" s="77">
        <f t="shared" si="0"/>
        <v>9.2370957059278069</v>
      </c>
      <c r="M5" s="77">
        <f t="shared" si="0"/>
        <v>16.486325201457117</v>
      </c>
      <c r="N5" s="77">
        <f t="shared" si="0"/>
        <v>23.735554696986423</v>
      </c>
      <c r="O5" s="77">
        <f t="shared" si="0"/>
        <v>30.984784192515733</v>
      </c>
      <c r="P5" s="77">
        <f t="shared" si="0"/>
        <v>38.234013688045039</v>
      </c>
      <c r="Q5" s="77">
        <f t="shared" si="0"/>
        <v>45.483243183574352</v>
      </c>
      <c r="R5" s="77">
        <f t="shared" si="0"/>
        <v>52.732472679103658</v>
      </c>
      <c r="S5" s="77">
        <f t="shared" si="0"/>
        <v>59.981702174632964</v>
      </c>
      <c r="T5" s="77">
        <f t="shared" si="0"/>
        <v>67.230931670162263</v>
      </c>
      <c r="U5" s="77">
        <f t="shared" si="0"/>
        <v>74.480161165691584</v>
      </c>
      <c r="V5" s="77">
        <f t="shared" si="0"/>
        <v>81.72939066122089</v>
      </c>
      <c r="W5" s="77">
        <f t="shared" si="0"/>
        <v>87.509327740368704</v>
      </c>
      <c r="X5" s="77">
        <f t="shared" si="0"/>
        <v>95.071862236449945</v>
      </c>
      <c r="Y5" s="77">
        <f t="shared" si="0"/>
        <v>102.63439673253119</v>
      </c>
      <c r="Z5" s="77">
        <f t="shared" si="0"/>
        <v>110.19693122861243</v>
      </c>
      <c r="AA5" s="77">
        <f t="shared" si="0"/>
        <v>117.75946572469368</v>
      </c>
      <c r="AB5" s="77">
        <f t="shared" si="0"/>
        <v>125.32200022077492</v>
      </c>
      <c r="AC5" s="77">
        <f t="shared" si="0"/>
        <v>131.80417264598742</v>
      </c>
      <c r="AD5" s="77">
        <f t="shared" si="0"/>
        <v>139.36670714206866</v>
      </c>
      <c r="AE5" s="77">
        <f t="shared" si="0"/>
        <v>146.9292416381499</v>
      </c>
      <c r="AF5" s="77">
        <f t="shared" si="0"/>
        <v>154.49177613423115</v>
      </c>
      <c r="AG5" s="77">
        <f t="shared" si="0"/>
        <v>162.05431063031241</v>
      </c>
      <c r="AH5" s="77">
        <f t="shared" si="0"/>
        <v>169.61684512639366</v>
      </c>
      <c r="AI5" s="77">
        <f t="shared" si="0"/>
        <v>177.1793796224749</v>
      </c>
      <c r="AJ5" s="77">
        <f t="shared" si="0"/>
        <v>184.74191411855614</v>
      </c>
      <c r="AK5" s="77">
        <f t="shared" si="0"/>
        <v>192.30444861463738</v>
      </c>
      <c r="AL5" s="77">
        <f t="shared" si="0"/>
        <v>198.78662103984988</v>
      </c>
      <c r="AM5" s="77">
        <f t="shared" si="0"/>
        <v>206.34915553593112</v>
      </c>
      <c r="AN5" s="77">
        <f t="shared" si="0"/>
        <v>213.91169003201236</v>
      </c>
      <c r="AO5" s="77">
        <f t="shared" si="0"/>
        <v>221.47422452809363</v>
      </c>
      <c r="AP5" s="77">
        <f t="shared" si="0"/>
        <v>229.03675902417487</v>
      </c>
      <c r="AQ5" s="77">
        <f t="shared" si="0"/>
        <v>237.67965559112486</v>
      </c>
      <c r="AR5" s="77">
        <f t="shared" si="0"/>
        <v>245.2421900872061</v>
      </c>
      <c r="AS5" s="77">
        <f t="shared" si="0"/>
        <v>252.80472458328734</v>
      </c>
      <c r="AT5" s="77">
        <f t="shared" si="0"/>
        <v>260.36725907936858</v>
      </c>
      <c r="AU5" s="77">
        <f t="shared" si="0"/>
        <v>267.92979357544982</v>
      </c>
      <c r="AV5" s="77">
        <f t="shared" si="0"/>
        <v>276.57269014239984</v>
      </c>
      <c r="AW5" s="77">
        <f t="shared" si="0"/>
        <v>283.0548625676123</v>
      </c>
      <c r="AX5" s="77">
        <f t="shared" si="0"/>
        <v>290.6173970636936</v>
      </c>
      <c r="AY5" s="77">
        <f t="shared" si="0"/>
        <v>298.17993155977484</v>
      </c>
      <c r="AZ5" s="77">
        <f t="shared" si="0"/>
        <v>304.66210398498731</v>
      </c>
      <c r="BA5" s="77">
        <f t="shared" si="0"/>
        <v>310.06391433933106</v>
      </c>
      <c r="BB5" s="77">
        <f t="shared" si="0"/>
        <v>315.46572469367482</v>
      </c>
      <c r="BC5" s="77">
        <f t="shared" si="0"/>
        <v>320.86753504801857</v>
      </c>
      <c r="BD5" s="77">
        <f t="shared" si="0"/>
        <v>325.18898333149355</v>
      </c>
      <c r="BE5" s="77">
        <f t="shared" si="0"/>
        <v>329.51043161496858</v>
      </c>
      <c r="BF5" s="77">
        <f t="shared" si="0"/>
        <v>333.83187989844356</v>
      </c>
      <c r="BG5" s="77">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3" t="s">
        <v>70</v>
      </c>
      <c r="C11" s="21"/>
      <c r="D11" s="21"/>
      <c r="E11" s="21"/>
      <c r="F11" s="51" t="s">
        <v>204</v>
      </c>
      <c r="G11" s="80">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7"/>
      <c r="H12" s="109">
        <f>$D$40/1000</f>
        <v>0.50284700000000004</v>
      </c>
      <c r="I12" s="109">
        <f>$D$41/1000</f>
        <v>0.4883515000000001</v>
      </c>
      <c r="J12" s="109">
        <f>$D$42/1000</f>
        <v>0.47385600000000011</v>
      </c>
      <c r="K12" s="109">
        <f>$D$43/1000</f>
        <v>0.45936050000000012</v>
      </c>
      <c r="L12" s="109">
        <f>$D$44/1000</f>
        <v>0.44486500000000012</v>
      </c>
      <c r="M12" s="109">
        <f>$D$45/1000</f>
        <v>0.43036950000000013</v>
      </c>
      <c r="N12" s="109">
        <f>$D$46/1000</f>
        <v>0.41587400000000013</v>
      </c>
      <c r="O12" s="109">
        <f>$D$47/1000</f>
        <v>0.40137850000000014</v>
      </c>
      <c r="P12" s="109">
        <f>$D$48/1000</f>
        <v>0.38688300000000014</v>
      </c>
      <c r="Q12" s="109">
        <f>$D$49/1000</f>
        <v>0.37238750000000015</v>
      </c>
      <c r="R12" s="109">
        <f>$D$50/1000</f>
        <v>0.35789200000000015</v>
      </c>
      <c r="S12" s="109">
        <f>$D$51/1000</f>
        <v>0.34339650000000016</v>
      </c>
      <c r="T12" s="109">
        <f>$D$52/1000</f>
        <v>0.32890100000000017</v>
      </c>
      <c r="U12" s="109">
        <f>$D$53/1000</f>
        <v>0.31440550000000017</v>
      </c>
      <c r="V12" s="109">
        <f>$D$54/1000</f>
        <v>0.29991000000000018</v>
      </c>
      <c r="W12" s="109">
        <f>$D$55/1000</f>
        <v>0.28541450000000018</v>
      </c>
      <c r="X12" s="109">
        <f>$D$56/1000</f>
        <v>0.27091900000000019</v>
      </c>
      <c r="Y12" s="109">
        <f>$D$57/1000</f>
        <v>0.25642350000000019</v>
      </c>
      <c r="Z12" s="109">
        <f>$D$58/1000</f>
        <v>0.24192800000000023</v>
      </c>
      <c r="AA12" s="109">
        <f>$D$59/1000</f>
        <v>0.22743250000000023</v>
      </c>
      <c r="AB12" s="109">
        <f>$D$60/1000</f>
        <v>0.21293700000000024</v>
      </c>
      <c r="AC12" s="109">
        <f>$D$61/1000</f>
        <v>0.19844150000000024</v>
      </c>
      <c r="AD12" s="109">
        <f>$D$62/1000</f>
        <v>0.18394600000000025</v>
      </c>
      <c r="AE12" s="109">
        <f>$D$63/1000</f>
        <v>0.16945050000000025</v>
      </c>
      <c r="AF12" s="109">
        <f>$D$64/1000</f>
        <v>0.15495500000000026</v>
      </c>
      <c r="AG12" s="109">
        <f>$D$65/1000</f>
        <v>0.14045950000000026</v>
      </c>
      <c r="AH12" s="109">
        <f>$D$66/1000</f>
        <v>0.12596400000000027</v>
      </c>
      <c r="AI12" s="109">
        <f>$D$67/1000</f>
        <v>0.11146850000000026</v>
      </c>
      <c r="AJ12" s="109">
        <f>$D$68/1000</f>
        <v>9.6973000000000253E-2</v>
      </c>
      <c r="AK12" s="109">
        <f>$D$69/1000</f>
        <v>8.2477500000000245E-2</v>
      </c>
      <c r="AL12" s="109">
        <f>$D$70/1000</f>
        <v>6.7982000000000237E-2</v>
      </c>
      <c r="AM12" s="109">
        <f>$D$71/1000</f>
        <v>5.3486500000000242E-2</v>
      </c>
      <c r="AN12" s="109">
        <f>$D$72/1000</f>
        <v>3.8991000000000241E-2</v>
      </c>
      <c r="AO12" s="109">
        <f>$D$73/1000</f>
        <v>2.4495500000000243E-2</v>
      </c>
      <c r="AP12" s="109">
        <f>$D$74/1000</f>
        <v>0.01</v>
      </c>
      <c r="AQ12" s="109">
        <f>$AP$12</f>
        <v>0.01</v>
      </c>
      <c r="AR12" s="109">
        <f t="shared" ref="AR12:BG12" si="1">$AP$12</f>
        <v>0.01</v>
      </c>
      <c r="AS12" s="109">
        <f t="shared" si="1"/>
        <v>0.01</v>
      </c>
      <c r="AT12" s="109">
        <f t="shared" si="1"/>
        <v>0.01</v>
      </c>
      <c r="AU12" s="109">
        <f t="shared" si="1"/>
        <v>0.01</v>
      </c>
      <c r="AV12" s="109">
        <f t="shared" si="1"/>
        <v>0.01</v>
      </c>
      <c r="AW12" s="109">
        <f t="shared" si="1"/>
        <v>0.01</v>
      </c>
      <c r="AX12" s="109">
        <f t="shared" si="1"/>
        <v>0.01</v>
      </c>
      <c r="AY12" s="109">
        <f t="shared" si="1"/>
        <v>0.01</v>
      </c>
      <c r="AZ12" s="109">
        <f t="shared" si="1"/>
        <v>0.01</v>
      </c>
      <c r="BA12" s="109">
        <f t="shared" si="1"/>
        <v>0.01</v>
      </c>
      <c r="BB12" s="109">
        <f t="shared" si="1"/>
        <v>0.01</v>
      </c>
      <c r="BC12" s="109">
        <f t="shared" si="1"/>
        <v>0.01</v>
      </c>
      <c r="BD12" s="109">
        <f t="shared" si="1"/>
        <v>0.01</v>
      </c>
      <c r="BE12" s="109">
        <f t="shared" si="1"/>
        <v>0.01</v>
      </c>
      <c r="BF12" s="109">
        <f t="shared" si="1"/>
        <v>0.01</v>
      </c>
      <c r="BG12" s="109">
        <f t="shared" si="1"/>
        <v>0.01</v>
      </c>
    </row>
    <row r="13" spans="1:59" x14ac:dyDescent="0.3">
      <c r="A13" s="21"/>
      <c r="B13" s="177" t="s">
        <v>73</v>
      </c>
      <c r="C13" s="178"/>
      <c r="D13" s="125"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9"/>
      <c r="C14" s="180"/>
      <c r="D14" s="43" t="s">
        <v>106</v>
      </c>
      <c r="E14" s="21"/>
      <c r="F14" s="66"/>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1" t="s">
        <v>323</v>
      </c>
      <c r="C15" s="42" t="s">
        <v>316</v>
      </c>
      <c r="D15" s="124">
        <v>1.3408686121386491</v>
      </c>
      <c r="E15" s="21"/>
      <c r="F15" s="69" t="s">
        <v>89</v>
      </c>
      <c r="G15" s="39"/>
      <c r="H15" s="39"/>
      <c r="I15" s="75"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1"/>
      <c r="C16" s="42" t="s">
        <v>317</v>
      </c>
      <c r="D16" s="124">
        <v>1.3004251926654264</v>
      </c>
      <c r="E16" s="82"/>
      <c r="F16" s="70" t="s">
        <v>154</v>
      </c>
      <c r="G16" s="39"/>
      <c r="H16" s="39"/>
      <c r="I16" s="75"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1"/>
      <c r="C17" s="42" t="s">
        <v>318</v>
      </c>
      <c r="D17" s="124">
        <v>1.2670349113192076</v>
      </c>
      <c r="E17" s="82"/>
      <c r="F17" s="69" t="s">
        <v>207</v>
      </c>
      <c r="G17" s="71"/>
      <c r="H17" s="71"/>
      <c r="I17" s="78" t="s">
        <v>201</v>
      </c>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row>
    <row r="18" spans="1:59" ht="15.75" x14ac:dyDescent="0.35">
      <c r="A18" s="21"/>
      <c r="B18" s="181"/>
      <c r="C18" s="42" t="s">
        <v>319</v>
      </c>
      <c r="D18" s="124">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1"/>
      <c r="C19" s="42" t="s">
        <v>320</v>
      </c>
      <c r="D19" s="124">
        <v>1.1729854979825014</v>
      </c>
      <c r="E19" s="21"/>
      <c r="F19" s="21"/>
      <c r="G19" s="84"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1"/>
      <c r="C20" s="42" t="s">
        <v>321</v>
      </c>
      <c r="D20" s="124">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1"/>
      <c r="C21" s="42" t="s">
        <v>250</v>
      </c>
      <c r="D21" s="124">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1"/>
      <c r="C22" s="42" t="s">
        <v>251</v>
      </c>
      <c r="D22" s="124">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1"/>
      <c r="C23" s="42" t="s">
        <v>72</v>
      </c>
      <c r="D23" s="124">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1"/>
      <c r="C24" s="42" t="s">
        <v>106</v>
      </c>
      <c r="D24" s="124">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4" t="s">
        <v>311</v>
      </c>
    </row>
    <row r="28" spans="1:59" x14ac:dyDescent="0.3">
      <c r="B28" s="20" t="s">
        <v>247</v>
      </c>
      <c r="E28" s="73"/>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2"/>
    </row>
    <row r="33" spans="2:5" ht="47.25" customHeight="1" x14ac:dyDescent="0.3">
      <c r="D33" s="105" t="s">
        <v>290</v>
      </c>
    </row>
    <row r="34" spans="2:5" x14ac:dyDescent="0.3">
      <c r="B34" s="110" t="s">
        <v>244</v>
      </c>
      <c r="C34" s="20" t="s">
        <v>250</v>
      </c>
      <c r="D34" s="20">
        <f>0.58982*1000</f>
        <v>589.82000000000005</v>
      </c>
      <c r="E34" s="20" t="s">
        <v>291</v>
      </c>
    </row>
    <row r="35" spans="2:5" x14ac:dyDescent="0.3">
      <c r="B35" s="110" t="s">
        <v>245</v>
      </c>
      <c r="C35" s="20" t="s">
        <v>251</v>
      </c>
      <c r="D35" s="72">
        <f>D34-$D$78</f>
        <v>575.32450000000006</v>
      </c>
    </row>
    <row r="36" spans="2:5" x14ac:dyDescent="0.3">
      <c r="B36" s="110" t="s">
        <v>246</v>
      </c>
      <c r="C36" s="20" t="s">
        <v>72</v>
      </c>
      <c r="D36" s="72">
        <f t="shared" ref="D36:D73" si="2">D35-$D$78</f>
        <v>560.82900000000006</v>
      </c>
    </row>
    <row r="37" spans="2:5" x14ac:dyDescent="0.3">
      <c r="C37" s="20" t="s">
        <v>106</v>
      </c>
      <c r="D37" s="72">
        <f t="shared" si="2"/>
        <v>546.33350000000007</v>
      </c>
    </row>
    <row r="38" spans="2:5" x14ac:dyDescent="0.3">
      <c r="C38" s="20" t="s">
        <v>252</v>
      </c>
      <c r="D38" s="72">
        <f t="shared" si="2"/>
        <v>531.83800000000008</v>
      </c>
    </row>
    <row r="39" spans="2:5" x14ac:dyDescent="0.3">
      <c r="C39" s="20" t="s">
        <v>253</v>
      </c>
      <c r="D39" s="72">
        <f t="shared" si="2"/>
        <v>517.34250000000009</v>
      </c>
    </row>
    <row r="40" spans="2:5" x14ac:dyDescent="0.3">
      <c r="C40" s="20" t="s">
        <v>254</v>
      </c>
      <c r="D40" s="72">
        <f t="shared" si="2"/>
        <v>502.84700000000009</v>
      </c>
    </row>
    <row r="41" spans="2:5" x14ac:dyDescent="0.3">
      <c r="C41" s="20" t="s">
        <v>255</v>
      </c>
      <c r="D41" s="72">
        <f t="shared" si="2"/>
        <v>488.3515000000001</v>
      </c>
    </row>
    <row r="42" spans="2:5" x14ac:dyDescent="0.3">
      <c r="C42" s="20" t="s">
        <v>256</v>
      </c>
      <c r="D42" s="72">
        <f t="shared" si="2"/>
        <v>473.85600000000011</v>
      </c>
    </row>
    <row r="43" spans="2:5" x14ac:dyDescent="0.3">
      <c r="C43" s="20" t="s">
        <v>257</v>
      </c>
      <c r="D43" s="72">
        <f t="shared" si="2"/>
        <v>459.36050000000012</v>
      </c>
    </row>
    <row r="44" spans="2:5" x14ac:dyDescent="0.3">
      <c r="C44" s="20" t="s">
        <v>258</v>
      </c>
      <c r="D44" s="72">
        <f t="shared" si="2"/>
        <v>444.86500000000012</v>
      </c>
    </row>
    <row r="45" spans="2:5" x14ac:dyDescent="0.3">
      <c r="C45" s="20" t="s">
        <v>259</v>
      </c>
      <c r="D45" s="72">
        <f t="shared" si="2"/>
        <v>430.36950000000013</v>
      </c>
    </row>
    <row r="46" spans="2:5" x14ac:dyDescent="0.3">
      <c r="C46" s="20" t="s">
        <v>260</v>
      </c>
      <c r="D46" s="72">
        <f t="shared" si="2"/>
        <v>415.87400000000014</v>
      </c>
    </row>
    <row r="47" spans="2:5" x14ac:dyDescent="0.3">
      <c r="C47" s="20" t="s">
        <v>261</v>
      </c>
      <c r="D47" s="72">
        <f t="shared" si="2"/>
        <v>401.37850000000014</v>
      </c>
    </row>
    <row r="48" spans="2:5" x14ac:dyDescent="0.3">
      <c r="C48" s="20" t="s">
        <v>262</v>
      </c>
      <c r="D48" s="72">
        <f t="shared" si="2"/>
        <v>386.88300000000015</v>
      </c>
    </row>
    <row r="49" spans="3:4" x14ac:dyDescent="0.3">
      <c r="C49" s="20" t="s">
        <v>263</v>
      </c>
      <c r="D49" s="72">
        <f t="shared" si="2"/>
        <v>372.38750000000016</v>
      </c>
    </row>
    <row r="50" spans="3:4" x14ac:dyDescent="0.3">
      <c r="C50" s="20" t="s">
        <v>264</v>
      </c>
      <c r="D50" s="72">
        <f t="shared" si="2"/>
        <v>357.89200000000017</v>
      </c>
    </row>
    <row r="51" spans="3:4" x14ac:dyDescent="0.3">
      <c r="C51" s="20" t="s">
        <v>265</v>
      </c>
      <c r="D51" s="72">
        <f t="shared" si="2"/>
        <v>343.39650000000017</v>
      </c>
    </row>
    <row r="52" spans="3:4" x14ac:dyDescent="0.3">
      <c r="C52" s="20" t="s">
        <v>266</v>
      </c>
      <c r="D52" s="72">
        <f t="shared" si="2"/>
        <v>328.90100000000018</v>
      </c>
    </row>
    <row r="53" spans="3:4" x14ac:dyDescent="0.3">
      <c r="C53" s="20" t="s">
        <v>267</v>
      </c>
      <c r="D53" s="72">
        <f t="shared" si="2"/>
        <v>314.40550000000019</v>
      </c>
    </row>
    <row r="54" spans="3:4" x14ac:dyDescent="0.3">
      <c r="C54" s="20" t="s">
        <v>268</v>
      </c>
      <c r="D54" s="72">
        <f t="shared" si="2"/>
        <v>299.9100000000002</v>
      </c>
    </row>
    <row r="55" spans="3:4" x14ac:dyDescent="0.3">
      <c r="C55" s="20" t="s">
        <v>269</v>
      </c>
      <c r="D55" s="72">
        <f t="shared" si="2"/>
        <v>285.4145000000002</v>
      </c>
    </row>
    <row r="56" spans="3:4" x14ac:dyDescent="0.3">
      <c r="C56" s="20" t="s">
        <v>270</v>
      </c>
      <c r="D56" s="72">
        <f t="shared" si="2"/>
        <v>270.91900000000021</v>
      </c>
    </row>
    <row r="57" spans="3:4" x14ac:dyDescent="0.3">
      <c r="C57" s="20" t="s">
        <v>271</v>
      </c>
      <c r="D57" s="72">
        <f t="shared" si="2"/>
        <v>256.42350000000022</v>
      </c>
    </row>
    <row r="58" spans="3:4" x14ac:dyDescent="0.3">
      <c r="C58" s="20" t="s">
        <v>272</v>
      </c>
      <c r="D58" s="72">
        <f t="shared" si="2"/>
        <v>241.92800000000022</v>
      </c>
    </row>
    <row r="59" spans="3:4" x14ac:dyDescent="0.3">
      <c r="C59" s="20" t="s">
        <v>273</v>
      </c>
      <c r="D59" s="72">
        <f t="shared" si="2"/>
        <v>227.43250000000023</v>
      </c>
    </row>
    <row r="60" spans="3:4" x14ac:dyDescent="0.3">
      <c r="C60" s="20" t="s">
        <v>274</v>
      </c>
      <c r="D60" s="72">
        <f t="shared" si="2"/>
        <v>212.93700000000024</v>
      </c>
    </row>
    <row r="61" spans="3:4" x14ac:dyDescent="0.3">
      <c r="C61" s="20" t="s">
        <v>275</v>
      </c>
      <c r="D61" s="72">
        <f t="shared" si="2"/>
        <v>198.44150000000025</v>
      </c>
    </row>
    <row r="62" spans="3:4" x14ac:dyDescent="0.3">
      <c r="C62" s="20" t="s">
        <v>276</v>
      </c>
      <c r="D62" s="72">
        <f t="shared" si="2"/>
        <v>183.94600000000025</v>
      </c>
    </row>
    <row r="63" spans="3:4" x14ac:dyDescent="0.3">
      <c r="C63" s="20" t="s">
        <v>277</v>
      </c>
      <c r="D63" s="72">
        <f t="shared" si="2"/>
        <v>169.45050000000026</v>
      </c>
    </row>
    <row r="64" spans="3:4" x14ac:dyDescent="0.3">
      <c r="C64" s="20" t="s">
        <v>278</v>
      </c>
      <c r="D64" s="72">
        <f t="shared" si="2"/>
        <v>154.95500000000027</v>
      </c>
    </row>
    <row r="65" spans="3:5" x14ac:dyDescent="0.3">
      <c r="C65" s="20" t="s">
        <v>279</v>
      </c>
      <c r="D65" s="72">
        <f t="shared" si="2"/>
        <v>140.45950000000028</v>
      </c>
    </row>
    <row r="66" spans="3:5" x14ac:dyDescent="0.3">
      <c r="C66" s="20" t="s">
        <v>280</v>
      </c>
      <c r="D66" s="72">
        <f t="shared" si="2"/>
        <v>125.96400000000027</v>
      </c>
    </row>
    <row r="67" spans="3:5" x14ac:dyDescent="0.3">
      <c r="C67" s="20" t="s">
        <v>281</v>
      </c>
      <c r="D67" s="72">
        <f t="shared" si="2"/>
        <v>111.46850000000026</v>
      </c>
    </row>
    <row r="68" spans="3:5" x14ac:dyDescent="0.3">
      <c r="C68" s="20" t="s">
        <v>282</v>
      </c>
      <c r="D68" s="72">
        <f t="shared" si="2"/>
        <v>96.973000000000255</v>
      </c>
    </row>
    <row r="69" spans="3:5" x14ac:dyDescent="0.3">
      <c r="C69" s="20" t="s">
        <v>283</v>
      </c>
      <c r="D69" s="72">
        <f t="shared" si="2"/>
        <v>82.477500000000248</v>
      </c>
    </row>
    <row r="70" spans="3:5" x14ac:dyDescent="0.3">
      <c r="C70" s="20" t="s">
        <v>284</v>
      </c>
      <c r="D70" s="72">
        <f t="shared" si="2"/>
        <v>67.982000000000241</v>
      </c>
    </row>
    <row r="71" spans="3:5" x14ac:dyDescent="0.3">
      <c r="C71" s="20" t="s">
        <v>285</v>
      </c>
      <c r="D71" s="72">
        <f t="shared" si="2"/>
        <v>53.486500000000241</v>
      </c>
    </row>
    <row r="72" spans="3:5" x14ac:dyDescent="0.3">
      <c r="C72" s="20" t="s">
        <v>286</v>
      </c>
      <c r="D72" s="72">
        <f t="shared" si="2"/>
        <v>38.991000000000241</v>
      </c>
    </row>
    <row r="73" spans="3:5" x14ac:dyDescent="0.3">
      <c r="C73" s="20" t="s">
        <v>287</v>
      </c>
      <c r="D73" s="72">
        <f t="shared" si="2"/>
        <v>24.495500000000241</v>
      </c>
    </row>
    <row r="74" spans="3:5" x14ac:dyDescent="0.3">
      <c r="C74" s="20" t="s">
        <v>288</v>
      </c>
      <c r="D74" s="72">
        <v>10</v>
      </c>
    </row>
    <row r="75" spans="3:5" x14ac:dyDescent="0.3">
      <c r="C75" s="20" t="s">
        <v>289</v>
      </c>
      <c r="D75" s="72">
        <f>D73-D78</f>
        <v>10.00000000000024</v>
      </c>
      <c r="E75" s="20" t="s">
        <v>292</v>
      </c>
    </row>
    <row r="78" spans="3:5" x14ac:dyDescent="0.3">
      <c r="D78" s="106">
        <f>(D34-D74)/40</f>
        <v>14.495500000000002</v>
      </c>
      <c r="E78" s="20" t="s">
        <v>293</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L19"/>
  <sheetViews>
    <sheetView workbookViewId="0">
      <selection activeCell="C27" sqref="C27"/>
    </sheetView>
  </sheetViews>
  <sheetFormatPr defaultRowHeight="15" x14ac:dyDescent="0.25"/>
  <cols>
    <col min="1" max="1" width="5.85546875" customWidth="1"/>
    <col min="2" max="2" width="35.28515625" customWidth="1"/>
    <col min="3" max="3" width="33.85546875" customWidth="1"/>
    <col min="4" max="4" width="13.28515625" customWidth="1"/>
    <col min="6" max="7" width="10.7109375" bestFit="1" customWidth="1"/>
    <col min="8" max="8" width="11.85546875" customWidth="1"/>
    <col min="9" max="9" width="12.42578125" customWidth="1"/>
    <col min="10" max="10" width="12.5703125" customWidth="1"/>
    <col min="11" max="11" width="13.5703125" customWidth="1"/>
    <col min="12" max="12" width="10.140625" bestFit="1" customWidth="1"/>
  </cols>
  <sheetData>
    <row r="1" spans="1:12" ht="18.75" x14ac:dyDescent="0.3">
      <c r="A1" s="1" t="s">
        <v>299</v>
      </c>
    </row>
    <row r="2" spans="1:12" x14ac:dyDescent="0.25">
      <c r="A2" t="s">
        <v>76</v>
      </c>
    </row>
    <row r="6" spans="1:12" ht="46.5" customHeight="1" x14ac:dyDescent="0.25">
      <c r="H6" s="142"/>
      <c r="I6" s="142"/>
      <c r="J6" s="142"/>
      <c r="K6" s="142"/>
      <c r="L6" s="142"/>
    </row>
    <row r="7" spans="1:12" x14ac:dyDescent="0.25">
      <c r="F7" s="141"/>
      <c r="G7" s="141"/>
      <c r="I7" s="137"/>
      <c r="J7" s="137"/>
      <c r="K7" s="137"/>
      <c r="L7" s="137"/>
    </row>
    <row r="8" spans="1:12" x14ac:dyDescent="0.25">
      <c r="F8" s="141"/>
      <c r="G8" s="141"/>
      <c r="I8" s="137"/>
      <c r="J8" s="137"/>
      <c r="K8" s="137"/>
      <c r="L8" s="137"/>
    </row>
    <row r="9" spans="1:12" x14ac:dyDescent="0.25">
      <c r="F9" s="141"/>
      <c r="G9" s="141"/>
      <c r="I9" s="137"/>
      <c r="J9" s="137"/>
      <c r="K9" s="137"/>
      <c r="L9" s="137"/>
    </row>
    <row r="10" spans="1:12" x14ac:dyDescent="0.25">
      <c r="F10" s="141"/>
      <c r="G10" s="141"/>
      <c r="I10" s="137"/>
      <c r="J10" s="137"/>
      <c r="K10" s="137"/>
      <c r="L10" s="137"/>
    </row>
    <row r="11" spans="1:12" x14ac:dyDescent="0.25">
      <c r="F11" s="141"/>
      <c r="G11" s="141"/>
      <c r="I11" s="137"/>
      <c r="J11" s="137"/>
      <c r="K11" s="137"/>
      <c r="L11" s="137"/>
    </row>
    <row r="12" spans="1:12" x14ac:dyDescent="0.25">
      <c r="F12" s="141"/>
      <c r="G12" s="141"/>
      <c r="I12" s="137"/>
      <c r="J12" s="137"/>
      <c r="K12" s="137"/>
      <c r="L12" s="137"/>
    </row>
    <row r="13" spans="1:12" x14ac:dyDescent="0.25">
      <c r="F13" s="141"/>
      <c r="G13" s="141"/>
      <c r="I13" s="137"/>
      <c r="J13" s="137"/>
      <c r="K13" s="137"/>
      <c r="L13" s="137"/>
    </row>
    <row r="14" spans="1:12" x14ac:dyDescent="0.25">
      <c r="F14" s="141"/>
      <c r="G14" s="141"/>
      <c r="I14" s="137"/>
      <c r="J14" s="137"/>
      <c r="K14" s="137"/>
      <c r="L14" s="137"/>
    </row>
    <row r="15" spans="1:12" x14ac:dyDescent="0.25">
      <c r="F15" s="141"/>
      <c r="G15" s="141"/>
      <c r="I15" s="137"/>
      <c r="J15" s="137"/>
      <c r="K15" s="137"/>
      <c r="L15" s="137"/>
    </row>
    <row r="16" spans="1:12" x14ac:dyDescent="0.25">
      <c r="F16" s="141"/>
      <c r="G16" s="141"/>
      <c r="I16" s="137"/>
      <c r="J16" s="137"/>
      <c r="K16" s="137"/>
      <c r="L16" s="137"/>
    </row>
    <row r="17" spans="6:12" x14ac:dyDescent="0.25">
      <c r="F17" s="141"/>
      <c r="G17" s="141"/>
      <c r="I17" s="137"/>
      <c r="J17" s="137"/>
      <c r="K17" s="137"/>
      <c r="L17" s="137"/>
    </row>
    <row r="18" spans="6:12" x14ac:dyDescent="0.25">
      <c r="F18" s="141"/>
      <c r="G18" s="141"/>
      <c r="I18" s="137"/>
      <c r="J18" s="137"/>
      <c r="K18" s="137"/>
      <c r="L18" s="137"/>
    </row>
    <row r="19" spans="6:12" x14ac:dyDescent="0.25">
      <c r="H19" s="143"/>
      <c r="I19" s="137"/>
      <c r="J19" s="137"/>
      <c r="K19" s="137"/>
      <c r="L19" s="137"/>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E13" sqref="E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-0.13365014884326235</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-0.1564335510203019</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-0.17181802931389228</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-0.18715594853837697</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2" t="s">
        <v>11</v>
      </c>
      <c r="B13" s="61" t="s">
        <v>158</v>
      </c>
      <c r="C13" s="60"/>
      <c r="D13" s="61" t="s">
        <v>39</v>
      </c>
      <c r="E13" s="62">
        <f>-('Workings template'!B9*'Workings template'!B19)/1000000</f>
        <v>0</v>
      </c>
      <c r="F13" s="62">
        <f>-('Workings template'!C9*'Workings template'!C19)/1000000</f>
        <v>-7.1841511932058365E-3</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3"/>
      <c r="B14" s="61" t="s">
        <v>156</v>
      </c>
      <c r="C14" s="60"/>
      <c r="D14" s="61" t="s">
        <v>39</v>
      </c>
      <c r="E14" s="62">
        <f>-('Workings template'!B9*'Workings template'!B20)/1000000</f>
        <v>0</v>
      </c>
      <c r="F14" s="62">
        <f>-('Workings template'!C9*'Workings template'!C20)/1000000</f>
        <v>-4.3104907159235021E-3</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3"/>
      <c r="B15" s="61" t="s">
        <v>313</v>
      </c>
      <c r="C15" s="60"/>
      <c r="D15" s="61" t="s">
        <v>39</v>
      </c>
      <c r="E15" s="62">
        <f>-('Workings template'!B9*'Workings template'!B21)/1000000</f>
        <v>0</v>
      </c>
      <c r="F15" s="62">
        <f>-('Workings template'!C9*'Workings template'!C21)/1000000</f>
        <v>-0.17529328911422243</v>
      </c>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3"/>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3"/>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4"/>
      <c r="B18" s="122" t="s">
        <v>194</v>
      </c>
      <c r="C18" s="127"/>
      <c r="D18" s="123" t="s">
        <v>39</v>
      </c>
      <c r="E18" s="59">
        <f>SUM(E13:E17)</f>
        <v>0</v>
      </c>
      <c r="F18" s="59">
        <f t="shared" ref="F18:AW18" si="0">SUM(F13:F17)</f>
        <v>-0.18678793102335176</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5" t="s">
        <v>298</v>
      </c>
      <c r="B19" s="61" t="s">
        <v>195</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5"/>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5"/>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5"/>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5"/>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5"/>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6"/>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-0.18678793102335176</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-0.13075155171634623</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-5.6036379307005529E-2</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-2.9055900381410272E-3</v>
      </c>
      <c r="H31" s="35">
        <f>$F$28/'Fixed data'!$C$7</f>
        <v>-2.9055900381410272E-3</v>
      </c>
      <c r="I31" s="35">
        <f>$F$28/'Fixed data'!$C$7</f>
        <v>-2.9055900381410272E-3</v>
      </c>
      <c r="J31" s="35">
        <f>$F$28/'Fixed data'!$C$7</f>
        <v>-2.9055900381410272E-3</v>
      </c>
      <c r="K31" s="35">
        <f>$F$28/'Fixed data'!$C$7</f>
        <v>-2.9055900381410272E-3</v>
      </c>
      <c r="L31" s="35">
        <f>$F$28/'Fixed data'!$C$7</f>
        <v>-2.9055900381410272E-3</v>
      </c>
      <c r="M31" s="35">
        <f>$F$28/'Fixed data'!$C$7</f>
        <v>-2.9055900381410272E-3</v>
      </c>
      <c r="N31" s="35">
        <f>$F$28/'Fixed data'!$C$7</f>
        <v>-2.9055900381410272E-3</v>
      </c>
      <c r="O31" s="35">
        <f>$F$28/'Fixed data'!$C$7</f>
        <v>-2.9055900381410272E-3</v>
      </c>
      <c r="P31" s="35">
        <f>$F$28/'Fixed data'!$C$7</f>
        <v>-2.9055900381410272E-3</v>
      </c>
      <c r="Q31" s="35">
        <f>$F$28/'Fixed data'!$C$7</f>
        <v>-2.9055900381410272E-3</v>
      </c>
      <c r="R31" s="35">
        <f>$F$28/'Fixed data'!$C$7</f>
        <v>-2.9055900381410272E-3</v>
      </c>
      <c r="S31" s="35">
        <f>$F$28/'Fixed data'!$C$7</f>
        <v>-2.9055900381410272E-3</v>
      </c>
      <c r="T31" s="35">
        <f>$F$28/'Fixed data'!$C$7</f>
        <v>-2.9055900381410272E-3</v>
      </c>
      <c r="U31" s="35">
        <f>$F$28/'Fixed data'!$C$7</f>
        <v>-2.9055900381410272E-3</v>
      </c>
      <c r="V31" s="35">
        <f>$F$28/'Fixed data'!$C$7</f>
        <v>-2.9055900381410272E-3</v>
      </c>
      <c r="W31" s="35">
        <f>$F$28/'Fixed data'!$C$7</f>
        <v>-2.9055900381410272E-3</v>
      </c>
      <c r="X31" s="35">
        <f>$F$28/'Fixed data'!$C$7</f>
        <v>-2.9055900381410272E-3</v>
      </c>
      <c r="Y31" s="35">
        <f>$F$28/'Fixed data'!$C$7</f>
        <v>-2.9055900381410272E-3</v>
      </c>
      <c r="Z31" s="35">
        <f>$F$28/'Fixed data'!$C$7</f>
        <v>-2.9055900381410272E-3</v>
      </c>
      <c r="AA31" s="35">
        <f>$F$28/'Fixed data'!$C$7</f>
        <v>-2.9055900381410272E-3</v>
      </c>
      <c r="AB31" s="35">
        <f>$F$28/'Fixed data'!$C$7</f>
        <v>-2.9055900381410272E-3</v>
      </c>
      <c r="AC31" s="35">
        <f>$F$28/'Fixed data'!$C$7</f>
        <v>-2.9055900381410272E-3</v>
      </c>
      <c r="AD31" s="35">
        <f>$F$28/'Fixed data'!$C$7</f>
        <v>-2.9055900381410272E-3</v>
      </c>
      <c r="AE31" s="35">
        <f>$F$28/'Fixed data'!$C$7</f>
        <v>-2.9055900381410272E-3</v>
      </c>
      <c r="AF31" s="35">
        <f>$F$28/'Fixed data'!$C$7</f>
        <v>-2.9055900381410272E-3</v>
      </c>
      <c r="AG31" s="35">
        <f>$F$28/'Fixed data'!$C$7</f>
        <v>-2.9055900381410272E-3</v>
      </c>
      <c r="AH31" s="35">
        <f>$F$28/'Fixed data'!$C$7</f>
        <v>-2.9055900381410272E-3</v>
      </c>
      <c r="AI31" s="35">
        <f>$F$28/'Fixed data'!$C$7</f>
        <v>-2.9055900381410272E-3</v>
      </c>
      <c r="AJ31" s="35">
        <f>$F$28/'Fixed data'!$C$7</f>
        <v>-2.9055900381410272E-3</v>
      </c>
      <c r="AK31" s="35">
        <f>$F$28/'Fixed data'!$C$7</f>
        <v>-2.9055900381410272E-3</v>
      </c>
      <c r="AL31" s="35">
        <f>$F$28/'Fixed data'!$C$7</f>
        <v>-2.9055900381410272E-3</v>
      </c>
      <c r="AM31" s="35">
        <f>$F$28/'Fixed data'!$C$7</f>
        <v>-2.9055900381410272E-3</v>
      </c>
      <c r="AN31" s="35">
        <f>$F$28/'Fixed data'!$C$7</f>
        <v>-2.9055900381410272E-3</v>
      </c>
      <c r="AO31" s="35">
        <f>$F$28/'Fixed data'!$C$7</f>
        <v>-2.9055900381410272E-3</v>
      </c>
      <c r="AP31" s="35">
        <f>$F$28/'Fixed data'!$C$7</f>
        <v>-2.9055900381410272E-3</v>
      </c>
      <c r="AQ31" s="35">
        <f>$F$28/'Fixed data'!$C$7</f>
        <v>-2.9055900381410272E-3</v>
      </c>
      <c r="AR31" s="35">
        <f>$F$28/'Fixed data'!$C$7</f>
        <v>-2.9055900381410272E-3</v>
      </c>
      <c r="AS31" s="35">
        <f>$F$28/'Fixed data'!$C$7</f>
        <v>-2.9055900381410272E-3</v>
      </c>
      <c r="AT31" s="35">
        <f>$F$28/'Fixed data'!$C$7</f>
        <v>-2.9055900381410272E-3</v>
      </c>
      <c r="AU31" s="35">
        <f>$F$28/'Fixed data'!$C$7</f>
        <v>-2.9055900381410272E-3</v>
      </c>
      <c r="AV31" s="35">
        <f>$F$28/'Fixed data'!$C$7</f>
        <v>-2.9055900381410272E-3</v>
      </c>
      <c r="AW31" s="35">
        <f>$F$28/'Fixed data'!$C$7</f>
        <v>-2.9055900381410272E-3</v>
      </c>
      <c r="AX31" s="35">
        <f>$F$28/'Fixed data'!$C$7</f>
        <v>-2.9055900381410272E-3</v>
      </c>
      <c r="AY31" s="35">
        <f>$F$28/'Fixed data'!$C$7</f>
        <v>-2.9055900381410272E-3</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-2.9055900381410272E-3</v>
      </c>
      <c r="H60" s="35">
        <f t="shared" si="5"/>
        <v>-2.9055900381410272E-3</v>
      </c>
      <c r="I60" s="35">
        <f t="shared" si="5"/>
        <v>-2.9055900381410272E-3</v>
      </c>
      <c r="J60" s="35">
        <f t="shared" si="5"/>
        <v>-2.9055900381410272E-3</v>
      </c>
      <c r="K60" s="35">
        <f t="shared" si="5"/>
        <v>-2.9055900381410272E-3</v>
      </c>
      <c r="L60" s="35">
        <f t="shared" si="5"/>
        <v>-2.9055900381410272E-3</v>
      </c>
      <c r="M60" s="35">
        <f t="shared" si="5"/>
        <v>-2.9055900381410272E-3</v>
      </c>
      <c r="N60" s="35">
        <f t="shared" si="5"/>
        <v>-2.9055900381410272E-3</v>
      </c>
      <c r="O60" s="35">
        <f t="shared" si="5"/>
        <v>-2.9055900381410272E-3</v>
      </c>
      <c r="P60" s="35">
        <f t="shared" si="5"/>
        <v>-2.9055900381410272E-3</v>
      </c>
      <c r="Q60" s="35">
        <f t="shared" si="5"/>
        <v>-2.9055900381410272E-3</v>
      </c>
      <c r="R60" s="35">
        <f t="shared" si="5"/>
        <v>-2.9055900381410272E-3</v>
      </c>
      <c r="S60" s="35">
        <f t="shared" si="5"/>
        <v>-2.9055900381410272E-3</v>
      </c>
      <c r="T60" s="35">
        <f t="shared" si="5"/>
        <v>-2.9055900381410272E-3</v>
      </c>
      <c r="U60" s="35">
        <f t="shared" si="5"/>
        <v>-2.9055900381410272E-3</v>
      </c>
      <c r="V60" s="35">
        <f t="shared" si="5"/>
        <v>-2.9055900381410272E-3</v>
      </c>
      <c r="W60" s="35">
        <f t="shared" si="5"/>
        <v>-2.9055900381410272E-3</v>
      </c>
      <c r="X60" s="35">
        <f t="shared" si="5"/>
        <v>-2.9055900381410272E-3</v>
      </c>
      <c r="Y60" s="35">
        <f t="shared" si="5"/>
        <v>-2.9055900381410272E-3</v>
      </c>
      <c r="Z60" s="35">
        <f t="shared" si="5"/>
        <v>-2.9055900381410272E-3</v>
      </c>
      <c r="AA60" s="35">
        <f t="shared" si="5"/>
        <v>-2.9055900381410272E-3</v>
      </c>
      <c r="AB60" s="35">
        <f t="shared" si="5"/>
        <v>-2.9055900381410272E-3</v>
      </c>
      <c r="AC60" s="35">
        <f t="shared" si="5"/>
        <v>-2.9055900381410272E-3</v>
      </c>
      <c r="AD60" s="35">
        <f t="shared" si="5"/>
        <v>-2.9055900381410272E-3</v>
      </c>
      <c r="AE60" s="35">
        <f t="shared" si="5"/>
        <v>-2.9055900381410272E-3</v>
      </c>
      <c r="AF60" s="35">
        <f t="shared" si="5"/>
        <v>-2.9055900381410272E-3</v>
      </c>
      <c r="AG60" s="35">
        <f t="shared" si="5"/>
        <v>-2.9055900381410272E-3</v>
      </c>
      <c r="AH60" s="35">
        <f t="shared" si="5"/>
        <v>-2.9055900381410272E-3</v>
      </c>
      <c r="AI60" s="35">
        <f t="shared" si="5"/>
        <v>-2.9055900381410272E-3</v>
      </c>
      <c r="AJ60" s="35">
        <f t="shared" si="5"/>
        <v>-2.9055900381410272E-3</v>
      </c>
      <c r="AK60" s="35">
        <f t="shared" si="5"/>
        <v>-2.9055900381410272E-3</v>
      </c>
      <c r="AL60" s="35">
        <f t="shared" si="5"/>
        <v>-2.9055900381410272E-3</v>
      </c>
      <c r="AM60" s="35">
        <f t="shared" si="5"/>
        <v>-2.9055900381410272E-3</v>
      </c>
      <c r="AN60" s="35">
        <f t="shared" si="5"/>
        <v>-2.9055900381410272E-3</v>
      </c>
      <c r="AO60" s="35">
        <f t="shared" si="5"/>
        <v>-2.9055900381410272E-3</v>
      </c>
      <c r="AP60" s="35">
        <f t="shared" si="5"/>
        <v>-2.9055900381410272E-3</v>
      </c>
      <c r="AQ60" s="35">
        <f t="shared" si="5"/>
        <v>-2.9055900381410272E-3</v>
      </c>
      <c r="AR60" s="35">
        <f t="shared" si="5"/>
        <v>-2.9055900381410272E-3</v>
      </c>
      <c r="AS60" s="35">
        <f t="shared" si="5"/>
        <v>-2.9055900381410272E-3</v>
      </c>
      <c r="AT60" s="35">
        <f t="shared" si="5"/>
        <v>-2.9055900381410272E-3</v>
      </c>
      <c r="AU60" s="35">
        <f t="shared" si="5"/>
        <v>-2.9055900381410272E-3</v>
      </c>
      <c r="AV60" s="35">
        <f t="shared" si="5"/>
        <v>-2.9055900381410272E-3</v>
      </c>
      <c r="AW60" s="35">
        <f t="shared" si="5"/>
        <v>-2.9055900381410272E-3</v>
      </c>
      <c r="AX60" s="35">
        <f t="shared" si="5"/>
        <v>-2.9055900381410272E-3</v>
      </c>
      <c r="AY60" s="35">
        <f t="shared" si="5"/>
        <v>-2.9055900381410272E-3</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-0.13075155171634623</v>
      </c>
      <c r="H61" s="35">
        <f t="shared" si="6"/>
        <v>-0.12784596167820519</v>
      </c>
      <c r="I61" s="35">
        <f t="shared" si="6"/>
        <v>-0.12494037164006416</v>
      </c>
      <c r="J61" s="35">
        <f t="shared" si="6"/>
        <v>-0.12203478160192313</v>
      </c>
      <c r="K61" s="35">
        <f t="shared" si="6"/>
        <v>-0.1191291915637821</v>
      </c>
      <c r="L61" s="35">
        <f t="shared" si="6"/>
        <v>-0.11622360152564107</v>
      </c>
      <c r="M61" s="35">
        <f t="shared" si="6"/>
        <v>-0.11331801148750004</v>
      </c>
      <c r="N61" s="35">
        <f t="shared" si="6"/>
        <v>-0.11041242144935901</v>
      </c>
      <c r="O61" s="35">
        <f t="shared" si="6"/>
        <v>-0.10750683141121797</v>
      </c>
      <c r="P61" s="35">
        <f t="shared" si="6"/>
        <v>-0.10460124137307694</v>
      </c>
      <c r="Q61" s="35">
        <f t="shared" si="6"/>
        <v>-0.10169565133493591</v>
      </c>
      <c r="R61" s="35">
        <f t="shared" si="6"/>
        <v>-9.8790061296794879E-2</v>
      </c>
      <c r="S61" s="35">
        <f t="shared" si="6"/>
        <v>-9.5884471258653847E-2</v>
      </c>
      <c r="T61" s="35">
        <f t="shared" si="6"/>
        <v>-9.2978881220512816E-2</v>
      </c>
      <c r="U61" s="35">
        <f t="shared" si="6"/>
        <v>-9.0073291182371784E-2</v>
      </c>
      <c r="V61" s="35">
        <f t="shared" si="6"/>
        <v>-8.7167701144230753E-2</v>
      </c>
      <c r="W61" s="35">
        <f t="shared" si="6"/>
        <v>-8.4262111106089721E-2</v>
      </c>
      <c r="X61" s="35">
        <f t="shared" si="6"/>
        <v>-8.1356521067948689E-2</v>
      </c>
      <c r="Y61" s="35">
        <f t="shared" si="6"/>
        <v>-7.8450931029807658E-2</v>
      </c>
      <c r="Z61" s="35">
        <f t="shared" si="6"/>
        <v>-7.5545340991666626E-2</v>
      </c>
      <c r="AA61" s="35">
        <f t="shared" si="6"/>
        <v>-7.2639750953525595E-2</v>
      </c>
      <c r="AB61" s="35">
        <f t="shared" si="6"/>
        <v>-6.9734160915384563E-2</v>
      </c>
      <c r="AC61" s="35">
        <f t="shared" si="6"/>
        <v>-6.6828570877243532E-2</v>
      </c>
      <c r="AD61" s="35">
        <f t="shared" si="6"/>
        <v>-6.39229808391025E-2</v>
      </c>
      <c r="AE61" s="35">
        <f t="shared" si="6"/>
        <v>-6.1017390800961475E-2</v>
      </c>
      <c r="AF61" s="35">
        <f t="shared" si="6"/>
        <v>-5.8111800762820451E-2</v>
      </c>
      <c r="AG61" s="35">
        <f t="shared" si="6"/>
        <v>-5.5206210724679426E-2</v>
      </c>
      <c r="AH61" s="35">
        <f t="shared" si="6"/>
        <v>-5.2300620686538402E-2</v>
      </c>
      <c r="AI61" s="35">
        <f t="shared" si="6"/>
        <v>-4.9395030648397377E-2</v>
      </c>
      <c r="AJ61" s="35">
        <f t="shared" si="6"/>
        <v>-4.6489440610256352E-2</v>
      </c>
      <c r="AK61" s="35">
        <f t="shared" si="6"/>
        <v>-4.3583850572115328E-2</v>
      </c>
      <c r="AL61" s="35">
        <f t="shared" si="6"/>
        <v>-4.0678260533974303E-2</v>
      </c>
      <c r="AM61" s="35">
        <f t="shared" si="6"/>
        <v>-3.7772670495833278E-2</v>
      </c>
      <c r="AN61" s="35">
        <f t="shared" si="6"/>
        <v>-3.4867080457692254E-2</v>
      </c>
      <c r="AO61" s="35">
        <f t="shared" si="6"/>
        <v>-3.1961490419551229E-2</v>
      </c>
      <c r="AP61" s="35">
        <f t="shared" si="6"/>
        <v>-2.9055900381410201E-2</v>
      </c>
      <c r="AQ61" s="35">
        <f t="shared" si="6"/>
        <v>-2.6150310343269173E-2</v>
      </c>
      <c r="AR61" s="35">
        <f t="shared" si="6"/>
        <v>-2.3244720305128145E-2</v>
      </c>
      <c r="AS61" s="35">
        <f t="shared" si="6"/>
        <v>-2.0339130266987117E-2</v>
      </c>
      <c r="AT61" s="35">
        <f t="shared" si="6"/>
        <v>-1.7433540228846089E-2</v>
      </c>
      <c r="AU61" s="35">
        <f t="shared" si="6"/>
        <v>-1.4527950190705061E-2</v>
      </c>
      <c r="AV61" s="35">
        <f t="shared" si="6"/>
        <v>-1.1622360152564033E-2</v>
      </c>
      <c r="AW61" s="35">
        <f t="shared" si="6"/>
        <v>-8.7167701144230045E-3</v>
      </c>
      <c r="AX61" s="35">
        <f t="shared" si="6"/>
        <v>-5.8111800762819773E-3</v>
      </c>
      <c r="AY61" s="35">
        <f t="shared" si="6"/>
        <v>-2.90559003814095E-3</v>
      </c>
      <c r="AZ61" s="35">
        <f t="shared" si="6"/>
        <v>7.7195194680967916E-17</v>
      </c>
      <c r="BA61" s="35">
        <f t="shared" si="6"/>
        <v>7.7195194680967916E-17</v>
      </c>
      <c r="BB61" s="35">
        <f t="shared" si="6"/>
        <v>7.7195194680967916E-17</v>
      </c>
      <c r="BC61" s="35">
        <f t="shared" si="6"/>
        <v>7.7195194680967916E-17</v>
      </c>
      <c r="BD61" s="35">
        <f t="shared" si="6"/>
        <v>7.7195194680967916E-17</v>
      </c>
    </row>
    <row r="62" spans="1:56" ht="16.5" hidden="1" customHeight="1" outlineLevel="1" x14ac:dyDescent="0.3">
      <c r="A62" s="113"/>
      <c r="B62" s="9" t="s">
        <v>33</v>
      </c>
      <c r="C62" s="9" t="s">
        <v>67</v>
      </c>
      <c r="D62" s="9" t="s">
        <v>39</v>
      </c>
      <c r="E62" s="35">
        <f t="shared" ref="E62:BD62" si="7">E28-E60+E61</f>
        <v>0</v>
      </c>
      <c r="F62" s="35">
        <f t="shared" si="7"/>
        <v>-0.13075155171634623</v>
      </c>
      <c r="G62" s="35">
        <f t="shared" si="7"/>
        <v>-0.12784596167820519</v>
      </c>
      <c r="H62" s="35">
        <f t="shared" si="7"/>
        <v>-0.12494037164006416</v>
      </c>
      <c r="I62" s="35">
        <f t="shared" si="7"/>
        <v>-0.12203478160192313</v>
      </c>
      <c r="J62" s="35">
        <f t="shared" si="7"/>
        <v>-0.1191291915637821</v>
      </c>
      <c r="K62" s="35">
        <f t="shared" si="7"/>
        <v>-0.11622360152564107</v>
      </c>
      <c r="L62" s="35">
        <f t="shared" si="7"/>
        <v>-0.11331801148750004</v>
      </c>
      <c r="M62" s="35">
        <f t="shared" si="7"/>
        <v>-0.11041242144935901</v>
      </c>
      <c r="N62" s="35">
        <f t="shared" si="7"/>
        <v>-0.10750683141121797</v>
      </c>
      <c r="O62" s="35">
        <f t="shared" si="7"/>
        <v>-0.10460124137307694</v>
      </c>
      <c r="P62" s="35">
        <f t="shared" si="7"/>
        <v>-0.10169565133493591</v>
      </c>
      <c r="Q62" s="35">
        <f t="shared" si="7"/>
        <v>-9.8790061296794879E-2</v>
      </c>
      <c r="R62" s="35">
        <f t="shared" si="7"/>
        <v>-9.5884471258653847E-2</v>
      </c>
      <c r="S62" s="35">
        <f t="shared" si="7"/>
        <v>-9.2978881220512816E-2</v>
      </c>
      <c r="T62" s="35">
        <f t="shared" si="7"/>
        <v>-9.0073291182371784E-2</v>
      </c>
      <c r="U62" s="35">
        <f t="shared" si="7"/>
        <v>-8.7167701144230753E-2</v>
      </c>
      <c r="V62" s="35">
        <f t="shared" si="7"/>
        <v>-8.4262111106089721E-2</v>
      </c>
      <c r="W62" s="35">
        <f t="shared" si="7"/>
        <v>-8.1356521067948689E-2</v>
      </c>
      <c r="X62" s="35">
        <f t="shared" si="7"/>
        <v>-7.8450931029807658E-2</v>
      </c>
      <c r="Y62" s="35">
        <f t="shared" si="7"/>
        <v>-7.5545340991666626E-2</v>
      </c>
      <c r="Z62" s="35">
        <f t="shared" si="7"/>
        <v>-7.2639750953525595E-2</v>
      </c>
      <c r="AA62" s="35">
        <f t="shared" si="7"/>
        <v>-6.9734160915384563E-2</v>
      </c>
      <c r="AB62" s="35">
        <f t="shared" si="7"/>
        <v>-6.6828570877243532E-2</v>
      </c>
      <c r="AC62" s="35">
        <f t="shared" si="7"/>
        <v>-6.39229808391025E-2</v>
      </c>
      <c r="AD62" s="35">
        <f t="shared" si="7"/>
        <v>-6.1017390800961475E-2</v>
      </c>
      <c r="AE62" s="35">
        <f t="shared" si="7"/>
        <v>-5.8111800762820451E-2</v>
      </c>
      <c r="AF62" s="35">
        <f t="shared" si="7"/>
        <v>-5.5206210724679426E-2</v>
      </c>
      <c r="AG62" s="35">
        <f t="shared" si="7"/>
        <v>-5.2300620686538402E-2</v>
      </c>
      <c r="AH62" s="35">
        <f t="shared" si="7"/>
        <v>-4.9395030648397377E-2</v>
      </c>
      <c r="AI62" s="35">
        <f t="shared" si="7"/>
        <v>-4.6489440610256352E-2</v>
      </c>
      <c r="AJ62" s="35">
        <f t="shared" si="7"/>
        <v>-4.3583850572115328E-2</v>
      </c>
      <c r="AK62" s="35">
        <f t="shared" si="7"/>
        <v>-4.0678260533974303E-2</v>
      </c>
      <c r="AL62" s="35">
        <f t="shared" si="7"/>
        <v>-3.7772670495833278E-2</v>
      </c>
      <c r="AM62" s="35">
        <f t="shared" si="7"/>
        <v>-3.4867080457692254E-2</v>
      </c>
      <c r="AN62" s="35">
        <f t="shared" si="7"/>
        <v>-3.1961490419551229E-2</v>
      </c>
      <c r="AO62" s="35">
        <f t="shared" si="7"/>
        <v>-2.9055900381410201E-2</v>
      </c>
      <c r="AP62" s="35">
        <f t="shared" si="7"/>
        <v>-2.6150310343269173E-2</v>
      </c>
      <c r="AQ62" s="35">
        <f t="shared" si="7"/>
        <v>-2.3244720305128145E-2</v>
      </c>
      <c r="AR62" s="35">
        <f t="shared" si="7"/>
        <v>-2.0339130266987117E-2</v>
      </c>
      <c r="AS62" s="35">
        <f t="shared" si="7"/>
        <v>-1.7433540228846089E-2</v>
      </c>
      <c r="AT62" s="35">
        <f t="shared" si="7"/>
        <v>-1.4527950190705061E-2</v>
      </c>
      <c r="AU62" s="35">
        <f t="shared" si="7"/>
        <v>-1.1622360152564033E-2</v>
      </c>
      <c r="AV62" s="35">
        <f t="shared" si="7"/>
        <v>-8.7167701144230045E-3</v>
      </c>
      <c r="AW62" s="35">
        <f t="shared" si="7"/>
        <v>-5.8111800762819773E-3</v>
      </c>
      <c r="AX62" s="35">
        <f t="shared" si="7"/>
        <v>-2.90559003814095E-3</v>
      </c>
      <c r="AY62" s="35">
        <f t="shared" si="7"/>
        <v>7.7195194680967916E-17</v>
      </c>
      <c r="AZ62" s="35">
        <f t="shared" si="7"/>
        <v>7.7195194680967916E-17</v>
      </c>
      <c r="BA62" s="35">
        <f t="shared" si="7"/>
        <v>7.7195194680967916E-17</v>
      </c>
      <c r="BB62" s="35">
        <f t="shared" si="7"/>
        <v>7.7195194680967916E-17</v>
      </c>
      <c r="BC62" s="35">
        <f t="shared" si="7"/>
        <v>7.7195194680967916E-17</v>
      </c>
      <c r="BD62" s="35">
        <f t="shared" si="7"/>
        <v>7.7195194680967916E-17</v>
      </c>
    </row>
    <row r="63" spans="1:56" ht="16.5" collapsed="1" x14ac:dyDescent="0.3">
      <c r="A63" s="113"/>
      <c r="B63" s="9" t="s">
        <v>8</v>
      </c>
      <c r="C63" s="11" t="s">
        <v>66</v>
      </c>
      <c r="D63" s="9" t="s">
        <v>39</v>
      </c>
      <c r="E63" s="35">
        <f>AVERAGE(E61:E62)*'Fixed data'!$C$3</f>
        <v>0</v>
      </c>
      <c r="F63" s="35">
        <f>AVERAGE(F61:F62)*'Fixed data'!$C$3</f>
        <v>-2.6150310343269244E-3</v>
      </c>
      <c r="G63" s="35">
        <f>AVERAGE(G61:G62)*'Fixed data'!$C$3</f>
        <v>-5.1719502678910277E-3</v>
      </c>
      <c r="H63" s="35">
        <f>AVERAGE(H61:H62)*'Fixed data'!$C$3</f>
        <v>-5.0557266663653882E-3</v>
      </c>
      <c r="I63" s="35">
        <f>AVERAGE(I61:I62)*'Fixed data'!$C$3</f>
        <v>-4.939503064839746E-3</v>
      </c>
      <c r="J63" s="35">
        <f>AVERAGE(J61:J62)*'Fixed data'!$C$3</f>
        <v>-4.8232794633141047E-3</v>
      </c>
      <c r="K63" s="35">
        <f>AVERAGE(K61:K62)*'Fixed data'!$C$3</f>
        <v>-4.7070558617884634E-3</v>
      </c>
      <c r="L63" s="35">
        <f>AVERAGE(L61:L62)*'Fixed data'!$C$3</f>
        <v>-4.5908322602628221E-3</v>
      </c>
      <c r="M63" s="35">
        <f>AVERAGE(M61:M62)*'Fixed data'!$C$3</f>
        <v>-4.4746086587371808E-3</v>
      </c>
      <c r="N63" s="35">
        <f>AVERAGE(N61:N62)*'Fixed data'!$C$3</f>
        <v>-4.3583850572115395E-3</v>
      </c>
      <c r="O63" s="35">
        <f>AVERAGE(O61:O62)*'Fixed data'!$C$3</f>
        <v>-4.2421614556858982E-3</v>
      </c>
      <c r="P63" s="35">
        <f>AVERAGE(P61:P62)*'Fixed data'!$C$3</f>
        <v>-4.1259378541602569E-3</v>
      </c>
      <c r="Q63" s="35">
        <f>AVERAGE(Q61:Q62)*'Fixed data'!$C$3</f>
        <v>-4.0097142526346156E-3</v>
      </c>
      <c r="R63" s="35">
        <f>AVERAGE(R61:R62)*'Fixed data'!$C$3</f>
        <v>-3.8934906511089748E-3</v>
      </c>
      <c r="S63" s="35">
        <f>AVERAGE(S61:S62)*'Fixed data'!$C$3</f>
        <v>-3.7772670495833335E-3</v>
      </c>
      <c r="T63" s="35">
        <f>AVERAGE(T61:T62)*'Fixed data'!$C$3</f>
        <v>-3.6610434480576922E-3</v>
      </c>
      <c r="U63" s="35">
        <f>AVERAGE(U61:U62)*'Fixed data'!$C$3</f>
        <v>-3.5448198465320509E-3</v>
      </c>
      <c r="V63" s="35">
        <f>AVERAGE(V61:V62)*'Fixed data'!$C$3</f>
        <v>-3.4285962450064096E-3</v>
      </c>
      <c r="W63" s="35">
        <f>AVERAGE(W61:W62)*'Fixed data'!$C$3</f>
        <v>-3.3123726434807683E-3</v>
      </c>
      <c r="X63" s="35">
        <f>AVERAGE(X61:X62)*'Fixed data'!$C$3</f>
        <v>-3.196149041955127E-3</v>
      </c>
      <c r="Y63" s="35">
        <f>AVERAGE(Y61:Y62)*'Fixed data'!$C$3</f>
        <v>-3.0799254404294857E-3</v>
      </c>
      <c r="Z63" s="35">
        <f>AVERAGE(Z61:Z62)*'Fixed data'!$C$3</f>
        <v>-2.9637018389038444E-3</v>
      </c>
      <c r="AA63" s="35">
        <f>AVERAGE(AA61:AA62)*'Fixed data'!$C$3</f>
        <v>-2.8474782373782031E-3</v>
      </c>
      <c r="AB63" s="35">
        <f>AVERAGE(AB61:AB62)*'Fixed data'!$C$3</f>
        <v>-2.7312546358525618E-3</v>
      </c>
      <c r="AC63" s="35">
        <f>AVERAGE(AC61:AC62)*'Fixed data'!$C$3</f>
        <v>-2.6150310343269205E-3</v>
      </c>
      <c r="AD63" s="35">
        <f>AVERAGE(AD61:AD62)*'Fixed data'!$C$3</f>
        <v>-2.4988074328012792E-3</v>
      </c>
      <c r="AE63" s="35">
        <f>AVERAGE(AE61:AE62)*'Fixed data'!$C$3</f>
        <v>-2.3825838312756388E-3</v>
      </c>
      <c r="AF63" s="35">
        <f>AVERAGE(AF61:AF62)*'Fixed data'!$C$3</f>
        <v>-2.2663602297499975E-3</v>
      </c>
      <c r="AG63" s="35">
        <f>AVERAGE(AG61:AG62)*'Fixed data'!$C$3</f>
        <v>-2.1501366282243566E-3</v>
      </c>
      <c r="AH63" s="35">
        <f>AVERAGE(AH61:AH62)*'Fixed data'!$C$3</f>
        <v>-2.0339130266987153E-3</v>
      </c>
      <c r="AI63" s="35">
        <f>AVERAGE(AI61:AI62)*'Fixed data'!$C$3</f>
        <v>-1.9176894251730747E-3</v>
      </c>
      <c r="AJ63" s="35">
        <f>AVERAGE(AJ61:AJ62)*'Fixed data'!$C$3</f>
        <v>-1.8014658236474336E-3</v>
      </c>
      <c r="AK63" s="35">
        <f>AVERAGE(AK61:AK62)*'Fixed data'!$C$3</f>
        <v>-1.6852422221217927E-3</v>
      </c>
      <c r="AL63" s="35">
        <f>AVERAGE(AL61:AL62)*'Fixed data'!$C$3</f>
        <v>-1.5690186205961514E-3</v>
      </c>
      <c r="AM63" s="35">
        <f>AVERAGE(AM61:AM62)*'Fixed data'!$C$3</f>
        <v>-1.4527950190705108E-3</v>
      </c>
      <c r="AN63" s="35">
        <f>AVERAGE(AN61:AN62)*'Fixed data'!$C$3</f>
        <v>-1.3365714175448695E-3</v>
      </c>
      <c r="AO63" s="35">
        <f>AVERAGE(AO61:AO62)*'Fixed data'!$C$3</f>
        <v>-1.2203478160192286E-3</v>
      </c>
      <c r="AP63" s="35">
        <f>AVERAGE(AP61:AP62)*'Fixed data'!$C$3</f>
        <v>-1.1041242144935876E-3</v>
      </c>
      <c r="AQ63" s="35">
        <f>AVERAGE(AQ61:AQ62)*'Fixed data'!$C$3</f>
        <v>-9.8790061296794626E-4</v>
      </c>
      <c r="AR63" s="35">
        <f>AVERAGE(AR61:AR62)*'Fixed data'!$C$3</f>
        <v>-8.7167701144230528E-4</v>
      </c>
      <c r="AS63" s="35">
        <f>AVERAGE(AS61:AS62)*'Fixed data'!$C$3</f>
        <v>-7.5545340991666409E-4</v>
      </c>
      <c r="AT63" s="35">
        <f>AVERAGE(AT61:AT62)*'Fixed data'!$C$3</f>
        <v>-6.3922980839102312E-4</v>
      </c>
      <c r="AU63" s="35">
        <f>AVERAGE(AU61:AU62)*'Fixed data'!$C$3</f>
        <v>-5.2300620686538183E-4</v>
      </c>
      <c r="AV63" s="35">
        <f>AVERAGE(AV61:AV62)*'Fixed data'!$C$3</f>
        <v>-4.0678260533974075E-4</v>
      </c>
      <c r="AW63" s="35">
        <f>AVERAGE(AW61:AW62)*'Fixed data'!$C$3</f>
        <v>-2.9055900381409961E-4</v>
      </c>
      <c r="AX63" s="35">
        <f>AVERAGE(AX61:AX62)*'Fixed data'!$C$3</f>
        <v>-1.7433540228845856E-4</v>
      </c>
      <c r="AY63" s="35">
        <f>AVERAGE(AY61:AY62)*'Fixed data'!$C$3</f>
        <v>-5.8111800762817457E-5</v>
      </c>
      <c r="AZ63" s="35">
        <f>AVERAGE(AZ61:AZ62)*'Fixed data'!$C$3</f>
        <v>3.0878077872387167E-18</v>
      </c>
      <c r="BA63" s="35">
        <f>AVERAGE(BA61:BA62)*'Fixed data'!$C$3</f>
        <v>3.0878077872387167E-18</v>
      </c>
      <c r="BB63" s="35">
        <f>AVERAGE(BB61:BB62)*'Fixed data'!$C$3</f>
        <v>3.0878077872387167E-18</v>
      </c>
      <c r="BC63" s="35">
        <f>AVERAGE(BC61:BC62)*'Fixed data'!$C$3</f>
        <v>3.0878077872387167E-18</v>
      </c>
      <c r="BD63" s="35">
        <f>AVERAGE(BD61:BD62)*'Fixed data'!$C$3</f>
        <v>3.0878077872387167E-18</v>
      </c>
    </row>
    <row r="64" spans="1:56" ht="15.75" thickBot="1" x14ac:dyDescent="0.35">
      <c r="A64" s="112"/>
      <c r="B64" s="12" t="s">
        <v>92</v>
      </c>
      <c r="C64" s="12" t="s">
        <v>44</v>
      </c>
      <c r="D64" s="12" t="s">
        <v>39</v>
      </c>
      <c r="E64" s="53">
        <f t="shared" ref="E64:BD64" si="8">E29+E60+E63</f>
        <v>0</v>
      </c>
      <c r="F64" s="53">
        <f t="shared" si="8"/>
        <v>-5.8651410341332456E-2</v>
      </c>
      <c r="G64" s="53">
        <f t="shared" si="8"/>
        <v>-8.077540306032055E-3</v>
      </c>
      <c r="H64" s="53">
        <f t="shared" si="8"/>
        <v>-7.9613167045064145E-3</v>
      </c>
      <c r="I64" s="53">
        <f t="shared" si="8"/>
        <v>-7.8450931029807741E-3</v>
      </c>
      <c r="J64" s="53">
        <f t="shared" si="8"/>
        <v>-7.7288695014551319E-3</v>
      </c>
      <c r="K64" s="53">
        <f t="shared" si="8"/>
        <v>-7.6126458999294907E-3</v>
      </c>
      <c r="L64" s="53">
        <f t="shared" si="8"/>
        <v>-7.4964222984038494E-3</v>
      </c>
      <c r="M64" s="53">
        <f t="shared" si="8"/>
        <v>-7.3801986968782081E-3</v>
      </c>
      <c r="N64" s="53">
        <f t="shared" si="8"/>
        <v>-7.2639750953525668E-3</v>
      </c>
      <c r="O64" s="53">
        <f t="shared" si="8"/>
        <v>-7.1477514938269255E-3</v>
      </c>
      <c r="P64" s="53">
        <f t="shared" si="8"/>
        <v>-7.0315278923012842E-3</v>
      </c>
      <c r="Q64" s="53">
        <f t="shared" si="8"/>
        <v>-6.9153042907756429E-3</v>
      </c>
      <c r="R64" s="53">
        <f t="shared" si="8"/>
        <v>-6.7990806892500016E-3</v>
      </c>
      <c r="S64" s="53">
        <f t="shared" si="8"/>
        <v>-6.6828570877243611E-3</v>
      </c>
      <c r="T64" s="53">
        <f t="shared" si="8"/>
        <v>-6.566633486198719E-3</v>
      </c>
      <c r="U64" s="53">
        <f t="shared" si="8"/>
        <v>-6.4504098846730785E-3</v>
      </c>
      <c r="V64" s="53">
        <f t="shared" si="8"/>
        <v>-6.3341862831474364E-3</v>
      </c>
      <c r="W64" s="53">
        <f t="shared" si="8"/>
        <v>-6.217962681621796E-3</v>
      </c>
      <c r="X64" s="53">
        <f t="shared" si="8"/>
        <v>-6.1017390800961538E-3</v>
      </c>
      <c r="Y64" s="53">
        <f t="shared" si="8"/>
        <v>-5.9855154785705134E-3</v>
      </c>
      <c r="Z64" s="53">
        <f t="shared" si="8"/>
        <v>-5.8692918770448712E-3</v>
      </c>
      <c r="AA64" s="53">
        <f t="shared" si="8"/>
        <v>-5.7530682755192308E-3</v>
      </c>
      <c r="AB64" s="53">
        <f t="shared" si="8"/>
        <v>-5.6368446739935886E-3</v>
      </c>
      <c r="AC64" s="53">
        <f t="shared" si="8"/>
        <v>-5.5206210724679482E-3</v>
      </c>
      <c r="AD64" s="53">
        <f t="shared" si="8"/>
        <v>-5.404397470942306E-3</v>
      </c>
      <c r="AE64" s="53">
        <f t="shared" si="8"/>
        <v>-5.2881738694166656E-3</v>
      </c>
      <c r="AF64" s="53">
        <f t="shared" si="8"/>
        <v>-5.1719502678910251E-3</v>
      </c>
      <c r="AG64" s="53">
        <f t="shared" si="8"/>
        <v>-5.0557266663653838E-3</v>
      </c>
      <c r="AH64" s="53">
        <f t="shared" si="8"/>
        <v>-4.9395030648397426E-3</v>
      </c>
      <c r="AI64" s="53">
        <f t="shared" si="8"/>
        <v>-4.8232794633141021E-3</v>
      </c>
      <c r="AJ64" s="53">
        <f t="shared" si="8"/>
        <v>-4.7070558617884608E-3</v>
      </c>
      <c r="AK64" s="53">
        <f t="shared" si="8"/>
        <v>-4.5908322602628195E-3</v>
      </c>
      <c r="AL64" s="53">
        <f t="shared" si="8"/>
        <v>-4.4746086587371791E-3</v>
      </c>
      <c r="AM64" s="53">
        <f t="shared" si="8"/>
        <v>-4.3583850572115378E-3</v>
      </c>
      <c r="AN64" s="53">
        <f t="shared" si="8"/>
        <v>-4.2421614556858965E-3</v>
      </c>
      <c r="AO64" s="53">
        <f t="shared" si="8"/>
        <v>-4.1259378541602561E-3</v>
      </c>
      <c r="AP64" s="53">
        <f t="shared" si="8"/>
        <v>-4.0097142526346148E-3</v>
      </c>
      <c r="AQ64" s="53">
        <f t="shared" si="8"/>
        <v>-3.8934906511089735E-3</v>
      </c>
      <c r="AR64" s="53">
        <f t="shared" si="8"/>
        <v>-3.7772670495833326E-3</v>
      </c>
      <c r="AS64" s="53">
        <f t="shared" si="8"/>
        <v>-3.6610434480576913E-3</v>
      </c>
      <c r="AT64" s="53">
        <f t="shared" si="8"/>
        <v>-3.5448198465320505E-3</v>
      </c>
      <c r="AU64" s="53">
        <f t="shared" si="8"/>
        <v>-3.4285962450064092E-3</v>
      </c>
      <c r="AV64" s="53">
        <f t="shared" si="8"/>
        <v>-3.3123726434807679E-3</v>
      </c>
      <c r="AW64" s="53">
        <f t="shared" si="8"/>
        <v>-3.196149041955127E-3</v>
      </c>
      <c r="AX64" s="53">
        <f t="shared" si="8"/>
        <v>-3.0799254404294857E-3</v>
      </c>
      <c r="AY64" s="53">
        <f t="shared" si="8"/>
        <v>-2.9637018389038448E-3</v>
      </c>
      <c r="AZ64" s="53">
        <f t="shared" si="8"/>
        <v>3.0878077872387167E-18</v>
      </c>
      <c r="BA64" s="53">
        <f t="shared" si="8"/>
        <v>3.0878077872387167E-18</v>
      </c>
      <c r="BB64" s="53">
        <f t="shared" si="8"/>
        <v>3.0878077872387167E-18</v>
      </c>
      <c r="BC64" s="53">
        <f t="shared" si="8"/>
        <v>3.0878077872387167E-18</v>
      </c>
      <c r="BD64" s="53">
        <f t="shared" si="8"/>
        <v>3.0878077872387167E-18</v>
      </c>
    </row>
    <row r="65" spans="1:56" ht="12.75" customHeight="1" x14ac:dyDescent="0.3">
      <c r="A65" s="187"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8"/>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8"/>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88"/>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88"/>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8"/>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8"/>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8"/>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8"/>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8"/>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8"/>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9"/>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4"/>
      <c r="B77" s="14" t="s">
        <v>16</v>
      </c>
      <c r="C77" s="14"/>
      <c r="D77" s="14" t="s">
        <v>39</v>
      </c>
      <c r="E77" s="54">
        <f>IF('Fixed data'!$G$19=FALSE,E64+E76,E64)</f>
        <v>0</v>
      </c>
      <c r="F77" s="54">
        <f>IF('Fixed data'!$G$19=FALSE,F64+F76,F64)</f>
        <v>-5.8651410341332456E-2</v>
      </c>
      <c r="G77" s="54">
        <f>IF('Fixed data'!$G$19=FALSE,G64+G76,G64)</f>
        <v>-8.077540306032055E-3</v>
      </c>
      <c r="H77" s="54">
        <f>IF('Fixed data'!$G$19=FALSE,H64+H76,H64)</f>
        <v>-7.9613167045064145E-3</v>
      </c>
      <c r="I77" s="54">
        <f>IF('Fixed data'!$G$19=FALSE,I64+I76,I64)</f>
        <v>-7.8450931029807741E-3</v>
      </c>
      <c r="J77" s="54">
        <f>IF('Fixed data'!$G$19=FALSE,J64+J76,J64)</f>
        <v>-7.7288695014551319E-3</v>
      </c>
      <c r="K77" s="54">
        <f>IF('Fixed data'!$G$19=FALSE,K64+K76,K64)</f>
        <v>-7.6126458999294907E-3</v>
      </c>
      <c r="L77" s="54">
        <f>IF('Fixed data'!$G$19=FALSE,L64+L76,L64)</f>
        <v>-7.4964222984038494E-3</v>
      </c>
      <c r="M77" s="54">
        <f>IF('Fixed data'!$G$19=FALSE,M64+M76,M64)</f>
        <v>-7.3801986968782081E-3</v>
      </c>
      <c r="N77" s="54">
        <f>IF('Fixed data'!$G$19=FALSE,N64+N76,N64)</f>
        <v>-7.2639750953525668E-3</v>
      </c>
      <c r="O77" s="54">
        <f>IF('Fixed data'!$G$19=FALSE,O64+O76,O64)</f>
        <v>-7.1477514938269255E-3</v>
      </c>
      <c r="P77" s="54">
        <f>IF('Fixed data'!$G$19=FALSE,P64+P76,P64)</f>
        <v>-7.0315278923012842E-3</v>
      </c>
      <c r="Q77" s="54">
        <f>IF('Fixed data'!$G$19=FALSE,Q64+Q76,Q64)</f>
        <v>-6.9153042907756429E-3</v>
      </c>
      <c r="R77" s="54">
        <f>IF('Fixed data'!$G$19=FALSE,R64+R76,R64)</f>
        <v>-6.7990806892500016E-3</v>
      </c>
      <c r="S77" s="54">
        <f>IF('Fixed data'!$G$19=FALSE,S64+S76,S64)</f>
        <v>-6.6828570877243611E-3</v>
      </c>
      <c r="T77" s="54">
        <f>IF('Fixed data'!$G$19=FALSE,T64+T76,T64)</f>
        <v>-6.566633486198719E-3</v>
      </c>
      <c r="U77" s="54">
        <f>IF('Fixed data'!$G$19=FALSE,U64+U76,U64)</f>
        <v>-6.4504098846730785E-3</v>
      </c>
      <c r="V77" s="54">
        <f>IF('Fixed data'!$G$19=FALSE,V64+V76,V64)</f>
        <v>-6.3341862831474364E-3</v>
      </c>
      <c r="W77" s="54">
        <f>IF('Fixed data'!$G$19=FALSE,W64+W76,W64)</f>
        <v>-6.217962681621796E-3</v>
      </c>
      <c r="X77" s="54">
        <f>IF('Fixed data'!$G$19=FALSE,X64+X76,X64)</f>
        <v>-6.1017390800961538E-3</v>
      </c>
      <c r="Y77" s="54">
        <f>IF('Fixed data'!$G$19=FALSE,Y64+Y76,Y64)</f>
        <v>-5.9855154785705134E-3</v>
      </c>
      <c r="Z77" s="54">
        <f>IF('Fixed data'!$G$19=FALSE,Z64+Z76,Z64)</f>
        <v>-5.8692918770448712E-3</v>
      </c>
      <c r="AA77" s="54">
        <f>IF('Fixed data'!$G$19=FALSE,AA64+AA76,AA64)</f>
        <v>-5.7530682755192308E-3</v>
      </c>
      <c r="AB77" s="54">
        <f>IF('Fixed data'!$G$19=FALSE,AB64+AB76,AB64)</f>
        <v>-5.6368446739935886E-3</v>
      </c>
      <c r="AC77" s="54">
        <f>IF('Fixed data'!$G$19=FALSE,AC64+AC76,AC64)</f>
        <v>-5.5206210724679482E-3</v>
      </c>
      <c r="AD77" s="54">
        <f>IF('Fixed data'!$G$19=FALSE,AD64+AD76,AD64)</f>
        <v>-5.404397470942306E-3</v>
      </c>
      <c r="AE77" s="54">
        <f>IF('Fixed data'!$G$19=FALSE,AE64+AE76,AE64)</f>
        <v>-5.2881738694166656E-3</v>
      </c>
      <c r="AF77" s="54">
        <f>IF('Fixed data'!$G$19=FALSE,AF64+AF76,AF64)</f>
        <v>-5.1719502678910251E-3</v>
      </c>
      <c r="AG77" s="54">
        <f>IF('Fixed data'!$G$19=FALSE,AG64+AG76,AG64)</f>
        <v>-5.0557266663653838E-3</v>
      </c>
      <c r="AH77" s="54">
        <f>IF('Fixed data'!$G$19=FALSE,AH64+AH76,AH64)</f>
        <v>-4.9395030648397426E-3</v>
      </c>
      <c r="AI77" s="54">
        <f>IF('Fixed data'!$G$19=FALSE,AI64+AI76,AI64)</f>
        <v>-4.8232794633141021E-3</v>
      </c>
      <c r="AJ77" s="54">
        <f>IF('Fixed data'!$G$19=FALSE,AJ64+AJ76,AJ64)</f>
        <v>-4.7070558617884608E-3</v>
      </c>
      <c r="AK77" s="54">
        <f>IF('Fixed data'!$G$19=FALSE,AK64+AK76,AK64)</f>
        <v>-4.5908322602628195E-3</v>
      </c>
      <c r="AL77" s="54">
        <f>IF('Fixed data'!$G$19=FALSE,AL64+AL76,AL64)</f>
        <v>-4.4746086587371791E-3</v>
      </c>
      <c r="AM77" s="54">
        <f>IF('Fixed data'!$G$19=FALSE,AM64+AM76,AM64)</f>
        <v>-4.3583850572115378E-3</v>
      </c>
      <c r="AN77" s="54">
        <f>IF('Fixed data'!$G$19=FALSE,AN64+AN76,AN64)</f>
        <v>-4.2421614556858965E-3</v>
      </c>
      <c r="AO77" s="54">
        <f>IF('Fixed data'!$G$19=FALSE,AO64+AO76,AO64)</f>
        <v>-4.1259378541602561E-3</v>
      </c>
      <c r="AP77" s="54">
        <f>IF('Fixed data'!$G$19=FALSE,AP64+AP76,AP64)</f>
        <v>-4.0097142526346148E-3</v>
      </c>
      <c r="AQ77" s="54">
        <f>IF('Fixed data'!$G$19=FALSE,AQ64+AQ76,AQ64)</f>
        <v>-3.8934906511089735E-3</v>
      </c>
      <c r="AR77" s="54">
        <f>IF('Fixed data'!$G$19=FALSE,AR64+AR76,AR64)</f>
        <v>-3.7772670495833326E-3</v>
      </c>
      <c r="AS77" s="54">
        <f>IF('Fixed data'!$G$19=FALSE,AS64+AS76,AS64)</f>
        <v>-3.6610434480576913E-3</v>
      </c>
      <c r="AT77" s="54">
        <f>IF('Fixed data'!$G$19=FALSE,AT64+AT76,AT64)</f>
        <v>-3.5448198465320505E-3</v>
      </c>
      <c r="AU77" s="54">
        <f>IF('Fixed data'!$G$19=FALSE,AU64+AU76,AU64)</f>
        <v>-3.4285962450064092E-3</v>
      </c>
      <c r="AV77" s="54">
        <f>IF('Fixed data'!$G$19=FALSE,AV64+AV76,AV64)</f>
        <v>-3.3123726434807679E-3</v>
      </c>
      <c r="AW77" s="54">
        <f>IF('Fixed data'!$G$19=FALSE,AW64+AW76,AW64)</f>
        <v>-3.196149041955127E-3</v>
      </c>
      <c r="AX77" s="54">
        <f>IF('Fixed data'!$G$19=FALSE,AX64+AX76,AX64)</f>
        <v>-3.0799254404294857E-3</v>
      </c>
      <c r="AY77" s="54">
        <f>IF('Fixed data'!$G$19=FALSE,AY64+AY76,AY64)</f>
        <v>-2.9637018389038448E-3</v>
      </c>
      <c r="AZ77" s="54">
        <f>IF('Fixed data'!$G$19=FALSE,AZ64+AZ76,AZ64)</f>
        <v>3.0878077872387167E-18</v>
      </c>
      <c r="BA77" s="54">
        <f>IF('Fixed data'!$G$19=FALSE,BA64+BA76,BA64)</f>
        <v>3.0878077872387167E-18</v>
      </c>
      <c r="BB77" s="54">
        <f>IF('Fixed data'!$G$19=FALSE,BB64+BB76,BB64)</f>
        <v>3.0878077872387167E-18</v>
      </c>
      <c r="BC77" s="54">
        <f>IF('Fixed data'!$G$19=FALSE,BC64+BC76,BC64)</f>
        <v>3.0878077872387167E-18</v>
      </c>
      <c r="BD77" s="54">
        <f>IF('Fixed data'!$G$19=FALSE,BD64+BD76,BD64)</f>
        <v>3.0878077872387167E-18</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-5.4751719145214553E-2</v>
      </c>
      <c r="G80" s="55">
        <f t="shared" si="10"/>
        <v>-7.2854785587650574E-3</v>
      </c>
      <c r="H80" s="55">
        <f t="shared" si="10"/>
        <v>-6.9378275643889268E-3</v>
      </c>
      <c r="I80" s="55">
        <f t="shared" si="10"/>
        <v>-6.6053578842166887E-3</v>
      </c>
      <c r="J80" s="55">
        <f t="shared" si="10"/>
        <v>-6.2874403192042898E-3</v>
      </c>
      <c r="K80" s="55">
        <f t="shared" si="10"/>
        <v>-5.983470864231317E-3</v>
      </c>
      <c r="L80" s="55">
        <f t="shared" si="10"/>
        <v>-5.692869723685069E-3</v>
      </c>
      <c r="M80" s="55">
        <f t="shared" si="10"/>
        <v>-5.4150803648129707E-3</v>
      </c>
      <c r="N80" s="55">
        <f t="shared" si="10"/>
        <v>-5.1495686074146708E-3</v>
      </c>
      <c r="O80" s="55">
        <f t="shared" si="10"/>
        <v>-4.8958217484985859E-3</v>
      </c>
      <c r="P80" s="55">
        <f t="shared" si="10"/>
        <v>-4.6533477205791514E-3</v>
      </c>
      <c r="Q80" s="55">
        <f t="shared" si="10"/>
        <v>-4.4216742823405524E-3</v>
      </c>
      <c r="R80" s="55">
        <f t="shared" si="10"/>
        <v>-4.2003482404404215E-3</v>
      </c>
      <c r="S80" s="55">
        <f t="shared" si="10"/>
        <v>-3.9889347012729568E-3</v>
      </c>
      <c r="T80" s="55">
        <f t="shared" si="10"/>
        <v>-3.7870163515550856E-3</v>
      </c>
      <c r="U80" s="55">
        <f t="shared" si="10"/>
        <v>-3.5941927666419955E-3</v>
      </c>
      <c r="V80" s="55">
        <f t="shared" si="10"/>
        <v>-3.4100797455192361E-3</v>
      </c>
      <c r="W80" s="55">
        <f t="shared" si="10"/>
        <v>-3.2343086714582137E-3</v>
      </c>
      <c r="X80" s="55">
        <f t="shared" si="10"/>
        <v>-3.066525897359812E-3</v>
      </c>
      <c r="Y80" s="55">
        <f t="shared" si="10"/>
        <v>-2.9063921548475799E-3</v>
      </c>
      <c r="Z80" s="55">
        <f t="shared" si="10"/>
        <v>-2.7535819862070775E-3</v>
      </c>
      <c r="AA80" s="55">
        <f t="shared" si="10"/>
        <v>-2.6077831983020109E-3</v>
      </c>
      <c r="AB80" s="55">
        <f t="shared" si="10"/>
        <v>-2.4686963376303623E-3</v>
      </c>
      <c r="AC80" s="55">
        <f t="shared" si="10"/>
        <v>-2.336034185715269E-3</v>
      </c>
      <c r="AD80" s="55">
        <f t="shared" si="10"/>
        <v>-2.2095212740556318E-3</v>
      </c>
      <c r="AE80" s="55">
        <f t="shared" si="10"/>
        <v>-2.0888934178906289E-3</v>
      </c>
      <c r="AF80" s="55">
        <f t="shared" si="10"/>
        <v>-1.9738972680603704E-3</v>
      </c>
      <c r="AG80" s="55">
        <f t="shared" si="10"/>
        <v>-1.8642898802719674E-3</v>
      </c>
      <c r="AH80" s="55">
        <f t="shared" si="10"/>
        <v>-1.7598383011063047E-3</v>
      </c>
      <c r="AI80" s="55">
        <f t="shared" si="10"/>
        <v>-1.9292497828450478E-3</v>
      </c>
      <c r="AJ80" s="55">
        <f t="shared" si="10"/>
        <v>-1.8279241128839499E-3</v>
      </c>
      <c r="AK80" s="55">
        <f t="shared" si="10"/>
        <v>-1.7308642564764717E-3</v>
      </c>
      <c r="AL80" s="55">
        <f t="shared" si="10"/>
        <v>-1.6379076778749954E-3</v>
      </c>
      <c r="AM80" s="55">
        <f t="shared" si="10"/>
        <v>-1.5488976905891391E-3</v>
      </c>
      <c r="AN80" s="55">
        <f t="shared" si="10"/>
        <v>-1.4636832545373093E-3</v>
      </c>
      <c r="AO80" s="55">
        <f t="shared" si="10"/>
        <v>-1.3821187800525201E-3</v>
      </c>
      <c r="AP80" s="55">
        <f t="shared" si="10"/>
        <v>-1.3040639385153E-3</v>
      </c>
      <c r="AQ80" s="55">
        <f t="shared" si="10"/>
        <v>-1.2293834793939084E-3</v>
      </c>
      <c r="AR80" s="55">
        <f t="shared" si="10"/>
        <v>-1.157947053479265E-3</v>
      </c>
      <c r="AS80" s="55">
        <f t="shared" si="10"/>
        <v>-1.0896290421089421E-3</v>
      </c>
      <c r="AT80" s="55">
        <f t="shared" si="10"/>
        <v>-1.0243083921813141E-3</v>
      </c>
      <c r="AU80" s="55">
        <f t="shared" si="10"/>
        <v>-9.6186845676742841E-4</v>
      </c>
      <c r="AV80" s="55">
        <f t="shared" si="10"/>
        <v>-9.0219684113449763E-4</v>
      </c>
      <c r="AW80" s="55">
        <f t="shared" si="10"/>
        <v>-8.4518525400097719E-4</v>
      </c>
      <c r="AX80" s="55">
        <f t="shared" si="10"/>
        <v>-7.9072936384910471E-4</v>
      </c>
      <c r="AY80" s="55">
        <f t="shared" si="10"/>
        <v>-7.3872866012647629E-4</v>
      </c>
      <c r="AZ80" s="55">
        <f t="shared" si="10"/>
        <v>7.4724578207259983E-19</v>
      </c>
      <c r="BA80" s="55">
        <f t="shared" si="10"/>
        <v>7.2548134181805819E-19</v>
      </c>
      <c r="BB80" s="55">
        <f t="shared" si="10"/>
        <v>7.043508172990856E-19</v>
      </c>
      <c r="BC80" s="55">
        <f t="shared" si="10"/>
        <v>6.8383574495056861E-19</v>
      </c>
      <c r="BD80" s="55">
        <f t="shared" si="10"/>
        <v>6.6391819898113455E-19</v>
      </c>
    </row>
    <row r="81" spans="1:56" x14ac:dyDescent="0.3">
      <c r="A81" s="74"/>
      <c r="B81" s="15" t="s">
        <v>18</v>
      </c>
      <c r="C81" s="15"/>
      <c r="D81" s="14" t="s">
        <v>39</v>
      </c>
      <c r="E81" s="56">
        <f>+E80</f>
        <v>0</v>
      </c>
      <c r="F81" s="56">
        <f t="shared" ref="F81:BD81" si="11">+E81+F80</f>
        <v>-5.4751719145214553E-2</v>
      </c>
      <c r="G81" s="56">
        <f t="shared" si="11"/>
        <v>-6.2037197703979613E-2</v>
      </c>
      <c r="H81" s="56">
        <f t="shared" si="11"/>
        <v>-6.8975025268368545E-2</v>
      </c>
      <c r="I81" s="56">
        <f t="shared" si="11"/>
        <v>-7.5580383152585237E-2</v>
      </c>
      <c r="J81" s="56">
        <f t="shared" si="11"/>
        <v>-8.186782347178953E-2</v>
      </c>
      <c r="K81" s="56">
        <f t="shared" si="11"/>
        <v>-8.7851294336020846E-2</v>
      </c>
      <c r="L81" s="56">
        <f t="shared" si="11"/>
        <v>-9.354416405970592E-2</v>
      </c>
      <c r="M81" s="56">
        <f t="shared" si="11"/>
        <v>-9.8959244424518894E-2</v>
      </c>
      <c r="N81" s="56">
        <f t="shared" si="11"/>
        <v>-0.10410881303193356</v>
      </c>
      <c r="O81" s="56">
        <f t="shared" si="11"/>
        <v>-0.10900463478043215</v>
      </c>
      <c r="P81" s="56">
        <f t="shared" si="11"/>
        <v>-0.11365798250101131</v>
      </c>
      <c r="Q81" s="56">
        <f t="shared" si="11"/>
        <v>-0.11807965678335186</v>
      </c>
      <c r="R81" s="56">
        <f t="shared" si="11"/>
        <v>-0.12228000502379228</v>
      </c>
      <c r="S81" s="56">
        <f t="shared" si="11"/>
        <v>-0.12626893972506525</v>
      </c>
      <c r="T81" s="56">
        <f t="shared" si="11"/>
        <v>-0.13005595607662035</v>
      </c>
      <c r="U81" s="56">
        <f t="shared" si="11"/>
        <v>-0.13365014884326235</v>
      </c>
      <c r="V81" s="56">
        <f t="shared" si="11"/>
        <v>-0.13706022858878159</v>
      </c>
      <c r="W81" s="56">
        <f t="shared" si="11"/>
        <v>-0.1402945372602398</v>
      </c>
      <c r="X81" s="56">
        <f t="shared" si="11"/>
        <v>-0.14336106315759961</v>
      </c>
      <c r="Y81" s="56">
        <f t="shared" si="11"/>
        <v>-0.1462674553124472</v>
      </c>
      <c r="Z81" s="56">
        <f t="shared" si="11"/>
        <v>-0.14902103729865426</v>
      </c>
      <c r="AA81" s="56">
        <f t="shared" si="11"/>
        <v>-0.15162882049695628</v>
      </c>
      <c r="AB81" s="56">
        <f t="shared" si="11"/>
        <v>-0.15409751683458664</v>
      </c>
      <c r="AC81" s="56">
        <f t="shared" si="11"/>
        <v>-0.1564335510203019</v>
      </c>
      <c r="AD81" s="56">
        <f t="shared" si="11"/>
        <v>-0.15864307229435753</v>
      </c>
      <c r="AE81" s="56">
        <f t="shared" si="11"/>
        <v>-0.16073196571224815</v>
      </c>
      <c r="AF81" s="56">
        <f t="shared" si="11"/>
        <v>-0.16270586298030854</v>
      </c>
      <c r="AG81" s="56">
        <f t="shared" si="11"/>
        <v>-0.16457015286058049</v>
      </c>
      <c r="AH81" s="56">
        <f t="shared" si="11"/>
        <v>-0.16632999116168679</v>
      </c>
      <c r="AI81" s="56">
        <f t="shared" si="11"/>
        <v>-0.16825924094453185</v>
      </c>
      <c r="AJ81" s="56">
        <f t="shared" si="11"/>
        <v>-0.17008716505741581</v>
      </c>
      <c r="AK81" s="56">
        <f t="shared" si="11"/>
        <v>-0.17181802931389228</v>
      </c>
      <c r="AL81" s="56">
        <f t="shared" si="11"/>
        <v>-0.17345593699176728</v>
      </c>
      <c r="AM81" s="56">
        <f t="shared" si="11"/>
        <v>-0.17500483468235642</v>
      </c>
      <c r="AN81" s="56">
        <f t="shared" si="11"/>
        <v>-0.17646851793689372</v>
      </c>
      <c r="AO81" s="56">
        <f t="shared" si="11"/>
        <v>-0.17785063671694623</v>
      </c>
      <c r="AP81" s="56">
        <f t="shared" si="11"/>
        <v>-0.17915470065546152</v>
      </c>
      <c r="AQ81" s="56">
        <f t="shared" si="11"/>
        <v>-0.18038408413485543</v>
      </c>
      <c r="AR81" s="56">
        <f t="shared" si="11"/>
        <v>-0.1815420311883347</v>
      </c>
      <c r="AS81" s="56">
        <f t="shared" si="11"/>
        <v>-0.18263166023044364</v>
      </c>
      <c r="AT81" s="56">
        <f t="shared" si="11"/>
        <v>-0.18365596862262495</v>
      </c>
      <c r="AU81" s="56">
        <f t="shared" si="11"/>
        <v>-0.18461783707939239</v>
      </c>
      <c r="AV81" s="56">
        <f t="shared" si="11"/>
        <v>-0.18552003392052688</v>
      </c>
      <c r="AW81" s="56">
        <f t="shared" si="11"/>
        <v>-0.18636521917452786</v>
      </c>
      <c r="AX81" s="56">
        <f t="shared" si="11"/>
        <v>-0.18715594853837697</v>
      </c>
      <c r="AY81" s="56">
        <f t="shared" si="11"/>
        <v>-0.18789467719850345</v>
      </c>
      <c r="AZ81" s="56">
        <f t="shared" si="11"/>
        <v>-0.18789467719850345</v>
      </c>
      <c r="BA81" s="56">
        <f t="shared" si="11"/>
        <v>-0.18789467719850345</v>
      </c>
      <c r="BB81" s="56">
        <f t="shared" si="11"/>
        <v>-0.18789467719850345</v>
      </c>
      <c r="BC81" s="56">
        <f t="shared" si="11"/>
        <v>-0.18789467719850345</v>
      </c>
      <c r="BD81" s="56">
        <f t="shared" si="11"/>
        <v>-0.18789467719850345</v>
      </c>
    </row>
    <row r="82" spans="1:56" x14ac:dyDescent="0.3">
      <c r="A82" s="74"/>
      <c r="B82" s="14"/>
    </row>
    <row r="83" spans="1:56" x14ac:dyDescent="0.3">
      <c r="A83" s="74"/>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0"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0"/>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0"/>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0"/>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0"/>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0"/>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0"/>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0"/>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5" zoomScaleNormal="80" zoomScaleSheetLayoutView="85" workbookViewId="0">
      <pane xSplit="2" ySplit="12" topLeftCell="C78" activePane="bottomRight" state="frozen"/>
      <selection activeCell="B5" sqref="B5:F5"/>
      <selection pane="topRight" activeCell="B5" sqref="B5:F5"/>
      <selection pane="bottomLeft" activeCell="B5" sqref="B5:F5"/>
      <selection pane="bottomRight" activeCell="E86" sqref="E86"/>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340</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-9.62511019163029E-2</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-0.10144035660547576</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-0.1019566938266544</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-9.6715802557018116E-2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2" t="s">
        <v>11</v>
      </c>
      <c r="B13" s="61" t="s">
        <v>158</v>
      </c>
      <c r="C13" s="60"/>
      <c r="D13" s="61" t="s">
        <v>39</v>
      </c>
      <c r="E13" s="62">
        <f>-('Workings template'!B10*'Workings template'!B19)/1000000</f>
        <v>0</v>
      </c>
      <c r="F13" s="62">
        <f>-('Workings template'!C10*'Workings template'!C19)/1000000</f>
        <v>-9.0072294907616712E-3</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3"/>
      <c r="B14" s="61" t="s">
        <v>156</v>
      </c>
      <c r="C14" s="60"/>
      <c r="D14" s="61" t="s">
        <v>39</v>
      </c>
      <c r="E14" s="62">
        <f>-('Workings template'!B10*'Workings template'!B20)/1000000</f>
        <v>0</v>
      </c>
      <c r="F14" s="62">
        <f>-('Workings template'!C10*'Workings template'!C20)/1000000</f>
        <v>-5.4043376944570027E-3</v>
      </c>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83"/>
      <c r="B15" s="61" t="s">
        <v>313</v>
      </c>
      <c r="C15" s="60"/>
      <c r="D15" s="61" t="s">
        <v>39</v>
      </c>
      <c r="E15" s="62">
        <f>-('Workings template'!B10*'Workings template'!B21)/1000000</f>
        <v>0</v>
      </c>
      <c r="F15" s="62">
        <f>-('Workings template'!C10*'Workings template'!C21)/1000000</f>
        <v>-0.21977639957458475</v>
      </c>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83"/>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3"/>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4"/>
      <c r="B18" s="122" t="s">
        <v>194</v>
      </c>
      <c r="C18" s="127"/>
      <c r="D18" s="123" t="s">
        <v>39</v>
      </c>
      <c r="E18" s="59">
        <f>SUM(E13:E17)</f>
        <v>0</v>
      </c>
      <c r="F18" s="59">
        <f t="shared" ref="F18:AW18" si="0">SUM(F13:F17)</f>
        <v>-0.23418796675980341</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5" t="s">
        <v>298</v>
      </c>
      <c r="B19" s="61" t="s">
        <v>158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5"/>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5"/>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5"/>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5"/>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5"/>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6"/>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-0.23418796675980341</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-0.16393157673186237</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-7.025639002794104E-2</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-3.6429239273747193E-3</v>
      </c>
      <c r="H31" s="35">
        <f>$F$28/'Fixed data'!$C$7</f>
        <v>-3.6429239273747193E-3</v>
      </c>
      <c r="I31" s="35">
        <f>$F$28/'Fixed data'!$C$7</f>
        <v>-3.6429239273747193E-3</v>
      </c>
      <c r="J31" s="35">
        <f>$F$28/'Fixed data'!$C$7</f>
        <v>-3.6429239273747193E-3</v>
      </c>
      <c r="K31" s="35">
        <f>$F$28/'Fixed data'!$C$7</f>
        <v>-3.6429239273747193E-3</v>
      </c>
      <c r="L31" s="35">
        <f>$F$28/'Fixed data'!$C$7</f>
        <v>-3.6429239273747193E-3</v>
      </c>
      <c r="M31" s="35">
        <f>$F$28/'Fixed data'!$C$7</f>
        <v>-3.6429239273747193E-3</v>
      </c>
      <c r="N31" s="35">
        <f>$F$28/'Fixed data'!$C$7</f>
        <v>-3.6429239273747193E-3</v>
      </c>
      <c r="O31" s="35">
        <f>$F$28/'Fixed data'!$C$7</f>
        <v>-3.6429239273747193E-3</v>
      </c>
      <c r="P31" s="35">
        <f>$F$28/'Fixed data'!$C$7</f>
        <v>-3.6429239273747193E-3</v>
      </c>
      <c r="Q31" s="35">
        <f>$F$28/'Fixed data'!$C$7</f>
        <v>-3.6429239273747193E-3</v>
      </c>
      <c r="R31" s="35">
        <f>$F$28/'Fixed data'!$C$7</f>
        <v>-3.6429239273747193E-3</v>
      </c>
      <c r="S31" s="35">
        <f>$F$28/'Fixed data'!$C$7</f>
        <v>-3.6429239273747193E-3</v>
      </c>
      <c r="T31" s="35">
        <f>$F$28/'Fixed data'!$C$7</f>
        <v>-3.6429239273747193E-3</v>
      </c>
      <c r="U31" s="35">
        <f>$F$28/'Fixed data'!$C$7</f>
        <v>-3.6429239273747193E-3</v>
      </c>
      <c r="V31" s="35">
        <f>$F$28/'Fixed data'!$C$7</f>
        <v>-3.6429239273747193E-3</v>
      </c>
      <c r="W31" s="35">
        <f>$F$28/'Fixed data'!$C$7</f>
        <v>-3.6429239273747193E-3</v>
      </c>
      <c r="X31" s="35">
        <f>$F$28/'Fixed data'!$C$7</f>
        <v>-3.6429239273747193E-3</v>
      </c>
      <c r="Y31" s="35">
        <f>$F$28/'Fixed data'!$C$7</f>
        <v>-3.6429239273747193E-3</v>
      </c>
      <c r="Z31" s="35">
        <f>$F$28/'Fixed data'!$C$7</f>
        <v>-3.6429239273747193E-3</v>
      </c>
      <c r="AA31" s="35">
        <f>$F$28/'Fixed data'!$C$7</f>
        <v>-3.6429239273747193E-3</v>
      </c>
      <c r="AB31" s="35">
        <f>$F$28/'Fixed data'!$C$7</f>
        <v>-3.6429239273747193E-3</v>
      </c>
      <c r="AC31" s="35">
        <f>$F$28/'Fixed data'!$C$7</f>
        <v>-3.6429239273747193E-3</v>
      </c>
      <c r="AD31" s="35">
        <f>$F$28/'Fixed data'!$C$7</f>
        <v>-3.6429239273747193E-3</v>
      </c>
      <c r="AE31" s="35">
        <f>$F$28/'Fixed data'!$C$7</f>
        <v>-3.6429239273747193E-3</v>
      </c>
      <c r="AF31" s="35">
        <f>$F$28/'Fixed data'!$C$7</f>
        <v>-3.6429239273747193E-3</v>
      </c>
      <c r="AG31" s="35">
        <f>$F$28/'Fixed data'!$C$7</f>
        <v>-3.6429239273747193E-3</v>
      </c>
      <c r="AH31" s="35">
        <f>$F$28/'Fixed data'!$C$7</f>
        <v>-3.6429239273747193E-3</v>
      </c>
      <c r="AI31" s="35">
        <f>$F$28/'Fixed data'!$C$7</f>
        <v>-3.6429239273747193E-3</v>
      </c>
      <c r="AJ31" s="35">
        <f>$F$28/'Fixed data'!$C$7</f>
        <v>-3.6429239273747193E-3</v>
      </c>
      <c r="AK31" s="35">
        <f>$F$28/'Fixed data'!$C$7</f>
        <v>-3.6429239273747193E-3</v>
      </c>
      <c r="AL31" s="35">
        <f>$F$28/'Fixed data'!$C$7</f>
        <v>-3.6429239273747193E-3</v>
      </c>
      <c r="AM31" s="35">
        <f>$F$28/'Fixed data'!$C$7</f>
        <v>-3.6429239273747193E-3</v>
      </c>
      <c r="AN31" s="35">
        <f>$F$28/'Fixed data'!$C$7</f>
        <v>-3.6429239273747193E-3</v>
      </c>
      <c r="AO31" s="35">
        <f>$F$28/'Fixed data'!$C$7</f>
        <v>-3.6429239273747193E-3</v>
      </c>
      <c r="AP31" s="35">
        <f>$F$28/'Fixed data'!$C$7</f>
        <v>-3.6429239273747193E-3</v>
      </c>
      <c r="AQ31" s="35">
        <f>$F$28/'Fixed data'!$C$7</f>
        <v>-3.6429239273747193E-3</v>
      </c>
      <c r="AR31" s="35">
        <f>$F$28/'Fixed data'!$C$7</f>
        <v>-3.6429239273747193E-3</v>
      </c>
      <c r="AS31" s="35">
        <f>$F$28/'Fixed data'!$C$7</f>
        <v>-3.6429239273747193E-3</v>
      </c>
      <c r="AT31" s="35">
        <f>$F$28/'Fixed data'!$C$7</f>
        <v>-3.6429239273747193E-3</v>
      </c>
      <c r="AU31" s="35">
        <f>$F$28/'Fixed data'!$C$7</f>
        <v>-3.6429239273747193E-3</v>
      </c>
      <c r="AV31" s="35">
        <f>$F$28/'Fixed data'!$C$7</f>
        <v>-3.6429239273747193E-3</v>
      </c>
      <c r="AW31" s="35">
        <f>$F$28/'Fixed data'!$C$7</f>
        <v>-3.6429239273747193E-3</v>
      </c>
      <c r="AX31" s="35">
        <f>$F$28/'Fixed data'!$C$7</f>
        <v>-3.6429239273747193E-3</v>
      </c>
      <c r="AY31" s="35">
        <f>$F$28/'Fixed data'!$C$7</f>
        <v>-3.6429239273747193E-3</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-3.6429239273747193E-3</v>
      </c>
      <c r="H60" s="35">
        <f t="shared" si="5"/>
        <v>-3.6429239273747193E-3</v>
      </c>
      <c r="I60" s="35">
        <f t="shared" si="5"/>
        <v>-3.6429239273747193E-3</v>
      </c>
      <c r="J60" s="35">
        <f t="shared" si="5"/>
        <v>-3.6429239273747193E-3</v>
      </c>
      <c r="K60" s="35">
        <f t="shared" si="5"/>
        <v>-3.6429239273747193E-3</v>
      </c>
      <c r="L60" s="35">
        <f t="shared" si="5"/>
        <v>-3.6429239273747193E-3</v>
      </c>
      <c r="M60" s="35">
        <f t="shared" si="5"/>
        <v>-3.6429239273747193E-3</v>
      </c>
      <c r="N60" s="35">
        <f t="shared" si="5"/>
        <v>-3.6429239273747193E-3</v>
      </c>
      <c r="O60" s="35">
        <f t="shared" si="5"/>
        <v>-3.6429239273747193E-3</v>
      </c>
      <c r="P60" s="35">
        <f t="shared" si="5"/>
        <v>-3.6429239273747193E-3</v>
      </c>
      <c r="Q60" s="35">
        <f t="shared" si="5"/>
        <v>-3.6429239273747193E-3</v>
      </c>
      <c r="R60" s="35">
        <f t="shared" si="5"/>
        <v>-3.6429239273747193E-3</v>
      </c>
      <c r="S60" s="35">
        <f t="shared" si="5"/>
        <v>-3.6429239273747193E-3</v>
      </c>
      <c r="T60" s="35">
        <f t="shared" si="5"/>
        <v>-3.6429239273747193E-3</v>
      </c>
      <c r="U60" s="35">
        <f t="shared" si="5"/>
        <v>-3.6429239273747193E-3</v>
      </c>
      <c r="V60" s="35">
        <f t="shared" si="5"/>
        <v>-3.6429239273747193E-3</v>
      </c>
      <c r="W60" s="35">
        <f t="shared" si="5"/>
        <v>-3.6429239273747193E-3</v>
      </c>
      <c r="X60" s="35">
        <f t="shared" si="5"/>
        <v>-3.6429239273747193E-3</v>
      </c>
      <c r="Y60" s="35">
        <f t="shared" si="5"/>
        <v>-3.6429239273747193E-3</v>
      </c>
      <c r="Z60" s="35">
        <f t="shared" si="5"/>
        <v>-3.6429239273747193E-3</v>
      </c>
      <c r="AA60" s="35">
        <f t="shared" si="5"/>
        <v>-3.6429239273747193E-3</v>
      </c>
      <c r="AB60" s="35">
        <f t="shared" si="5"/>
        <v>-3.6429239273747193E-3</v>
      </c>
      <c r="AC60" s="35">
        <f t="shared" si="5"/>
        <v>-3.6429239273747193E-3</v>
      </c>
      <c r="AD60" s="35">
        <f t="shared" si="5"/>
        <v>-3.6429239273747193E-3</v>
      </c>
      <c r="AE60" s="35">
        <f t="shared" si="5"/>
        <v>-3.6429239273747193E-3</v>
      </c>
      <c r="AF60" s="35">
        <f t="shared" si="5"/>
        <v>-3.6429239273747193E-3</v>
      </c>
      <c r="AG60" s="35">
        <f t="shared" si="5"/>
        <v>-3.6429239273747193E-3</v>
      </c>
      <c r="AH60" s="35">
        <f t="shared" si="5"/>
        <v>-3.6429239273747193E-3</v>
      </c>
      <c r="AI60" s="35">
        <f t="shared" si="5"/>
        <v>-3.6429239273747193E-3</v>
      </c>
      <c r="AJ60" s="35">
        <f t="shared" si="5"/>
        <v>-3.6429239273747193E-3</v>
      </c>
      <c r="AK60" s="35">
        <f t="shared" si="5"/>
        <v>-3.6429239273747193E-3</v>
      </c>
      <c r="AL60" s="35">
        <f t="shared" si="5"/>
        <v>-3.6429239273747193E-3</v>
      </c>
      <c r="AM60" s="35">
        <f t="shared" si="5"/>
        <v>-3.6429239273747193E-3</v>
      </c>
      <c r="AN60" s="35">
        <f t="shared" si="5"/>
        <v>-3.6429239273747193E-3</v>
      </c>
      <c r="AO60" s="35">
        <f t="shared" si="5"/>
        <v>-3.6429239273747193E-3</v>
      </c>
      <c r="AP60" s="35">
        <f t="shared" si="5"/>
        <v>-3.6429239273747193E-3</v>
      </c>
      <c r="AQ60" s="35">
        <f t="shared" si="5"/>
        <v>-3.6429239273747193E-3</v>
      </c>
      <c r="AR60" s="35">
        <f t="shared" si="5"/>
        <v>-3.6429239273747193E-3</v>
      </c>
      <c r="AS60" s="35">
        <f t="shared" si="5"/>
        <v>-3.6429239273747193E-3</v>
      </c>
      <c r="AT60" s="35">
        <f t="shared" si="5"/>
        <v>-3.6429239273747193E-3</v>
      </c>
      <c r="AU60" s="35">
        <f t="shared" si="5"/>
        <v>-3.6429239273747193E-3</v>
      </c>
      <c r="AV60" s="35">
        <f t="shared" si="5"/>
        <v>-3.6429239273747193E-3</v>
      </c>
      <c r="AW60" s="35">
        <f t="shared" si="5"/>
        <v>-3.6429239273747193E-3</v>
      </c>
      <c r="AX60" s="35">
        <f t="shared" si="5"/>
        <v>-3.6429239273747193E-3</v>
      </c>
      <c r="AY60" s="35">
        <f t="shared" si="5"/>
        <v>-3.6429239273747193E-3</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-0.16393157673186237</v>
      </c>
      <c r="H61" s="35">
        <f t="shared" si="6"/>
        <v>-0.16028865280448765</v>
      </c>
      <c r="I61" s="35">
        <f t="shared" si="6"/>
        <v>-0.15664572887711292</v>
      </c>
      <c r="J61" s="35">
        <f t="shared" si="6"/>
        <v>-0.1530028049497382</v>
      </c>
      <c r="K61" s="35">
        <f t="shared" si="6"/>
        <v>-0.14935988102236347</v>
      </c>
      <c r="L61" s="35">
        <f t="shared" si="6"/>
        <v>-0.14571695709498875</v>
      </c>
      <c r="M61" s="35">
        <f t="shared" si="6"/>
        <v>-0.14207403316761402</v>
      </c>
      <c r="N61" s="35">
        <f t="shared" si="6"/>
        <v>-0.1384311092402393</v>
      </c>
      <c r="O61" s="35">
        <f t="shared" si="6"/>
        <v>-0.13478818531286457</v>
      </c>
      <c r="P61" s="35">
        <f t="shared" si="6"/>
        <v>-0.13114526138548985</v>
      </c>
      <c r="Q61" s="35">
        <f t="shared" si="6"/>
        <v>-0.12750233745811512</v>
      </c>
      <c r="R61" s="35">
        <f t="shared" si="6"/>
        <v>-0.1238594135307404</v>
      </c>
      <c r="S61" s="35">
        <f t="shared" si="6"/>
        <v>-0.12021648960336567</v>
      </c>
      <c r="T61" s="35">
        <f t="shared" si="6"/>
        <v>-0.11657356567599095</v>
      </c>
      <c r="U61" s="35">
        <f t="shared" si="6"/>
        <v>-0.11293064174861622</v>
      </c>
      <c r="V61" s="35">
        <f t="shared" si="6"/>
        <v>-0.1092877178212415</v>
      </c>
      <c r="W61" s="35">
        <f t="shared" si="6"/>
        <v>-0.10564479389386677</v>
      </c>
      <c r="X61" s="35">
        <f t="shared" si="6"/>
        <v>-0.10200186996649205</v>
      </c>
      <c r="Y61" s="35">
        <f t="shared" si="6"/>
        <v>-9.8358946039117323E-2</v>
      </c>
      <c r="Z61" s="35">
        <f t="shared" si="6"/>
        <v>-9.4716022111742598E-2</v>
      </c>
      <c r="AA61" s="35">
        <f t="shared" si="6"/>
        <v>-9.1073098184367873E-2</v>
      </c>
      <c r="AB61" s="35">
        <f t="shared" si="6"/>
        <v>-8.7430174256993148E-2</v>
      </c>
      <c r="AC61" s="35">
        <f t="shared" si="6"/>
        <v>-8.3787250329618423E-2</v>
      </c>
      <c r="AD61" s="35">
        <f t="shared" si="6"/>
        <v>-8.0144326402243699E-2</v>
      </c>
      <c r="AE61" s="35">
        <f t="shared" si="6"/>
        <v>-7.6501402474868974E-2</v>
      </c>
      <c r="AF61" s="35">
        <f t="shared" si="6"/>
        <v>-7.2858478547494249E-2</v>
      </c>
      <c r="AG61" s="35">
        <f t="shared" si="6"/>
        <v>-6.9215554620119524E-2</v>
      </c>
      <c r="AH61" s="35">
        <f t="shared" si="6"/>
        <v>-6.5572630692744799E-2</v>
      </c>
      <c r="AI61" s="35">
        <f t="shared" si="6"/>
        <v>-6.1929706765370081E-2</v>
      </c>
      <c r="AJ61" s="35">
        <f t="shared" si="6"/>
        <v>-5.8286782837995363E-2</v>
      </c>
      <c r="AK61" s="35">
        <f t="shared" si="6"/>
        <v>-5.4643858910620645E-2</v>
      </c>
      <c r="AL61" s="35">
        <f t="shared" si="6"/>
        <v>-5.1000934983245927E-2</v>
      </c>
      <c r="AM61" s="35">
        <f t="shared" si="6"/>
        <v>-4.7358011055871209E-2</v>
      </c>
      <c r="AN61" s="35">
        <f t="shared" si="6"/>
        <v>-4.3715087128496491E-2</v>
      </c>
      <c r="AO61" s="35">
        <f t="shared" si="6"/>
        <v>-4.0072163201121773E-2</v>
      </c>
      <c r="AP61" s="35">
        <f t="shared" si="6"/>
        <v>-3.6429239273747055E-2</v>
      </c>
      <c r="AQ61" s="35">
        <f t="shared" si="6"/>
        <v>-3.2786315346372337E-2</v>
      </c>
      <c r="AR61" s="35">
        <f t="shared" si="6"/>
        <v>-2.9143391418997619E-2</v>
      </c>
      <c r="AS61" s="35">
        <f t="shared" si="6"/>
        <v>-2.5500467491622901E-2</v>
      </c>
      <c r="AT61" s="35">
        <f t="shared" si="6"/>
        <v>-2.1857543564248183E-2</v>
      </c>
      <c r="AU61" s="35">
        <f t="shared" si="6"/>
        <v>-1.8214619636873465E-2</v>
      </c>
      <c r="AV61" s="35">
        <f t="shared" si="6"/>
        <v>-1.4571695709498745E-2</v>
      </c>
      <c r="AW61" s="35">
        <f t="shared" si="6"/>
        <v>-1.0928771782124026E-2</v>
      </c>
      <c r="AX61" s="35">
        <f t="shared" si="6"/>
        <v>-7.2858478547493059E-3</v>
      </c>
      <c r="AY61" s="35">
        <f t="shared" si="6"/>
        <v>-3.6429239273745866E-3</v>
      </c>
      <c r="AZ61" s="35">
        <f t="shared" si="6"/>
        <v>1.3270634591222574E-16</v>
      </c>
      <c r="BA61" s="35">
        <f t="shared" si="6"/>
        <v>1.3270634591222574E-16</v>
      </c>
      <c r="BB61" s="35">
        <f t="shared" si="6"/>
        <v>1.3270634591222574E-16</v>
      </c>
      <c r="BC61" s="35">
        <f t="shared" si="6"/>
        <v>1.3270634591222574E-16</v>
      </c>
      <c r="BD61" s="35">
        <f t="shared" si="6"/>
        <v>1.3270634591222574E-16</v>
      </c>
    </row>
    <row r="62" spans="1:56" ht="16.5" hidden="1" customHeight="1" outlineLevel="1" x14ac:dyDescent="0.3">
      <c r="A62" s="113"/>
      <c r="B62" s="9" t="s">
        <v>33</v>
      </c>
      <c r="C62" s="9" t="s">
        <v>67</v>
      </c>
      <c r="D62" s="9" t="s">
        <v>39</v>
      </c>
      <c r="E62" s="35">
        <f t="shared" ref="E62:BD62" si="7">E28-E60+E61</f>
        <v>0</v>
      </c>
      <c r="F62" s="35">
        <f t="shared" si="7"/>
        <v>-0.16393157673186237</v>
      </c>
      <c r="G62" s="35">
        <f t="shared" si="7"/>
        <v>-0.16028865280448765</v>
      </c>
      <c r="H62" s="35">
        <f t="shared" si="7"/>
        <v>-0.15664572887711292</v>
      </c>
      <c r="I62" s="35">
        <f t="shared" si="7"/>
        <v>-0.1530028049497382</v>
      </c>
      <c r="J62" s="35">
        <f t="shared" si="7"/>
        <v>-0.14935988102236347</v>
      </c>
      <c r="K62" s="35">
        <f t="shared" si="7"/>
        <v>-0.14571695709498875</v>
      </c>
      <c r="L62" s="35">
        <f t="shared" si="7"/>
        <v>-0.14207403316761402</v>
      </c>
      <c r="M62" s="35">
        <f t="shared" si="7"/>
        <v>-0.1384311092402393</v>
      </c>
      <c r="N62" s="35">
        <f t="shared" si="7"/>
        <v>-0.13478818531286457</v>
      </c>
      <c r="O62" s="35">
        <f t="shared" si="7"/>
        <v>-0.13114526138548985</v>
      </c>
      <c r="P62" s="35">
        <f t="shared" si="7"/>
        <v>-0.12750233745811512</v>
      </c>
      <c r="Q62" s="35">
        <f t="shared" si="7"/>
        <v>-0.1238594135307404</v>
      </c>
      <c r="R62" s="35">
        <f t="shared" si="7"/>
        <v>-0.12021648960336567</v>
      </c>
      <c r="S62" s="35">
        <f t="shared" si="7"/>
        <v>-0.11657356567599095</v>
      </c>
      <c r="T62" s="35">
        <f t="shared" si="7"/>
        <v>-0.11293064174861622</v>
      </c>
      <c r="U62" s="35">
        <f t="shared" si="7"/>
        <v>-0.1092877178212415</v>
      </c>
      <c r="V62" s="35">
        <f t="shared" si="7"/>
        <v>-0.10564479389386677</v>
      </c>
      <c r="W62" s="35">
        <f t="shared" si="7"/>
        <v>-0.10200186996649205</v>
      </c>
      <c r="X62" s="35">
        <f t="shared" si="7"/>
        <v>-9.8358946039117323E-2</v>
      </c>
      <c r="Y62" s="35">
        <f t="shared" si="7"/>
        <v>-9.4716022111742598E-2</v>
      </c>
      <c r="Z62" s="35">
        <f t="shared" si="7"/>
        <v>-9.1073098184367873E-2</v>
      </c>
      <c r="AA62" s="35">
        <f t="shared" si="7"/>
        <v>-8.7430174256993148E-2</v>
      </c>
      <c r="AB62" s="35">
        <f t="shared" si="7"/>
        <v>-8.3787250329618423E-2</v>
      </c>
      <c r="AC62" s="35">
        <f t="shared" si="7"/>
        <v>-8.0144326402243699E-2</v>
      </c>
      <c r="AD62" s="35">
        <f t="shared" si="7"/>
        <v>-7.6501402474868974E-2</v>
      </c>
      <c r="AE62" s="35">
        <f t="shared" si="7"/>
        <v>-7.2858478547494249E-2</v>
      </c>
      <c r="AF62" s="35">
        <f t="shared" si="7"/>
        <v>-6.9215554620119524E-2</v>
      </c>
      <c r="AG62" s="35">
        <f t="shared" si="7"/>
        <v>-6.5572630692744799E-2</v>
      </c>
      <c r="AH62" s="35">
        <f t="shared" si="7"/>
        <v>-6.1929706765370081E-2</v>
      </c>
      <c r="AI62" s="35">
        <f t="shared" si="7"/>
        <v>-5.8286782837995363E-2</v>
      </c>
      <c r="AJ62" s="35">
        <f t="shared" si="7"/>
        <v>-5.4643858910620645E-2</v>
      </c>
      <c r="AK62" s="35">
        <f t="shared" si="7"/>
        <v>-5.1000934983245927E-2</v>
      </c>
      <c r="AL62" s="35">
        <f t="shared" si="7"/>
        <v>-4.7358011055871209E-2</v>
      </c>
      <c r="AM62" s="35">
        <f t="shared" si="7"/>
        <v>-4.3715087128496491E-2</v>
      </c>
      <c r="AN62" s="35">
        <f t="shared" si="7"/>
        <v>-4.0072163201121773E-2</v>
      </c>
      <c r="AO62" s="35">
        <f t="shared" si="7"/>
        <v>-3.6429239273747055E-2</v>
      </c>
      <c r="AP62" s="35">
        <f t="shared" si="7"/>
        <v>-3.2786315346372337E-2</v>
      </c>
      <c r="AQ62" s="35">
        <f t="shared" si="7"/>
        <v>-2.9143391418997619E-2</v>
      </c>
      <c r="AR62" s="35">
        <f t="shared" si="7"/>
        <v>-2.5500467491622901E-2</v>
      </c>
      <c r="AS62" s="35">
        <f t="shared" si="7"/>
        <v>-2.1857543564248183E-2</v>
      </c>
      <c r="AT62" s="35">
        <f t="shared" si="7"/>
        <v>-1.8214619636873465E-2</v>
      </c>
      <c r="AU62" s="35">
        <f t="shared" si="7"/>
        <v>-1.4571695709498745E-2</v>
      </c>
      <c r="AV62" s="35">
        <f t="shared" si="7"/>
        <v>-1.0928771782124026E-2</v>
      </c>
      <c r="AW62" s="35">
        <f t="shared" si="7"/>
        <v>-7.2858478547493059E-3</v>
      </c>
      <c r="AX62" s="35">
        <f t="shared" si="7"/>
        <v>-3.6429239273745866E-3</v>
      </c>
      <c r="AY62" s="35">
        <f t="shared" si="7"/>
        <v>1.3270634591222574E-16</v>
      </c>
      <c r="AZ62" s="35">
        <f t="shared" si="7"/>
        <v>1.3270634591222574E-16</v>
      </c>
      <c r="BA62" s="35">
        <f t="shared" si="7"/>
        <v>1.3270634591222574E-16</v>
      </c>
      <c r="BB62" s="35">
        <f t="shared" si="7"/>
        <v>1.3270634591222574E-16</v>
      </c>
      <c r="BC62" s="35">
        <f t="shared" si="7"/>
        <v>1.3270634591222574E-16</v>
      </c>
      <c r="BD62" s="35">
        <f t="shared" si="7"/>
        <v>1.3270634591222574E-16</v>
      </c>
    </row>
    <row r="63" spans="1:56" ht="16.5" collapsed="1" x14ac:dyDescent="0.3">
      <c r="A63" s="113"/>
      <c r="B63" s="9" t="s">
        <v>8</v>
      </c>
      <c r="C63" s="11" t="s">
        <v>66</v>
      </c>
      <c r="D63" s="9" t="s">
        <v>39</v>
      </c>
      <c r="E63" s="35">
        <f>AVERAGE(E61:E62)*'Fixed data'!$C$3</f>
        <v>0</v>
      </c>
      <c r="F63" s="35">
        <f>AVERAGE(F61:F62)*'Fixed data'!$C$3</f>
        <v>-3.2786315346372474E-3</v>
      </c>
      <c r="G63" s="35">
        <f>AVERAGE(G61:G62)*'Fixed data'!$C$3</f>
        <v>-6.4844045907270003E-3</v>
      </c>
      <c r="H63" s="35">
        <f>AVERAGE(H61:H62)*'Fixed data'!$C$3</f>
        <v>-6.3386876336320123E-3</v>
      </c>
      <c r="I63" s="35">
        <f>AVERAGE(I61:I62)*'Fixed data'!$C$3</f>
        <v>-6.1929706765370216E-3</v>
      </c>
      <c r="J63" s="35">
        <f>AVERAGE(J61:J62)*'Fixed data'!$C$3</f>
        <v>-6.0472537194420344E-3</v>
      </c>
      <c r="K63" s="35">
        <f>AVERAGE(K61:K62)*'Fixed data'!$C$3</f>
        <v>-5.9015367623470438E-3</v>
      </c>
      <c r="L63" s="35">
        <f>AVERAGE(L61:L62)*'Fixed data'!$C$3</f>
        <v>-5.7558198052520557E-3</v>
      </c>
      <c r="M63" s="35">
        <f>AVERAGE(M61:M62)*'Fixed data'!$C$3</f>
        <v>-5.6101028481570659E-3</v>
      </c>
      <c r="N63" s="35">
        <f>AVERAGE(N61:N62)*'Fixed data'!$C$3</f>
        <v>-5.4643858910620778E-3</v>
      </c>
      <c r="O63" s="35">
        <f>AVERAGE(O61:O62)*'Fixed data'!$C$3</f>
        <v>-5.318668933967088E-3</v>
      </c>
      <c r="P63" s="35">
        <f>AVERAGE(P61:P62)*'Fixed data'!$C$3</f>
        <v>-5.1729519768721E-3</v>
      </c>
      <c r="Q63" s="35">
        <f>AVERAGE(Q61:Q62)*'Fixed data'!$C$3</f>
        <v>-5.0272350197771102E-3</v>
      </c>
      <c r="R63" s="35">
        <f>AVERAGE(R61:R62)*'Fixed data'!$C$3</f>
        <v>-4.8815180626821213E-3</v>
      </c>
      <c r="S63" s="35">
        <f>AVERAGE(S61:S62)*'Fixed data'!$C$3</f>
        <v>-4.7358011055871323E-3</v>
      </c>
      <c r="T63" s="35">
        <f>AVERAGE(T61:T62)*'Fixed data'!$C$3</f>
        <v>-4.5900841484921434E-3</v>
      </c>
      <c r="U63" s="35">
        <f>AVERAGE(U61:U62)*'Fixed data'!$C$3</f>
        <v>-4.4443671913971545E-3</v>
      </c>
      <c r="V63" s="35">
        <f>AVERAGE(V61:V62)*'Fixed data'!$C$3</f>
        <v>-4.2986502343021656E-3</v>
      </c>
      <c r="W63" s="35">
        <f>AVERAGE(W61:W62)*'Fixed data'!$C$3</f>
        <v>-4.1529332772071766E-3</v>
      </c>
      <c r="X63" s="35">
        <f>AVERAGE(X61:X62)*'Fixed data'!$C$3</f>
        <v>-4.0072163201121877E-3</v>
      </c>
      <c r="Y63" s="35">
        <f>AVERAGE(Y61:Y62)*'Fixed data'!$C$3</f>
        <v>-3.8614993630171983E-3</v>
      </c>
      <c r="Z63" s="35">
        <f>AVERAGE(Z61:Z62)*'Fixed data'!$C$3</f>
        <v>-3.7157824059222094E-3</v>
      </c>
      <c r="AA63" s="35">
        <f>AVERAGE(AA61:AA62)*'Fixed data'!$C$3</f>
        <v>-3.5700654488272205E-3</v>
      </c>
      <c r="AB63" s="35">
        <f>AVERAGE(AB61:AB62)*'Fixed data'!$C$3</f>
        <v>-3.4243484917322316E-3</v>
      </c>
      <c r="AC63" s="35">
        <f>AVERAGE(AC61:AC62)*'Fixed data'!$C$3</f>
        <v>-3.2786315346372426E-3</v>
      </c>
      <c r="AD63" s="35">
        <f>AVERAGE(AD61:AD62)*'Fixed data'!$C$3</f>
        <v>-3.1329145775422537E-3</v>
      </c>
      <c r="AE63" s="35">
        <f>AVERAGE(AE61:AE62)*'Fixed data'!$C$3</f>
        <v>-2.9871976204472643E-3</v>
      </c>
      <c r="AF63" s="35">
        <f>AVERAGE(AF61:AF62)*'Fixed data'!$C$3</f>
        <v>-2.8414806633522754E-3</v>
      </c>
      <c r="AG63" s="35">
        <f>AVERAGE(AG61:AG62)*'Fixed data'!$C$3</f>
        <v>-2.6957637062572865E-3</v>
      </c>
      <c r="AH63" s="35">
        <f>AVERAGE(AH61:AH62)*'Fixed data'!$C$3</f>
        <v>-2.5500467491622976E-3</v>
      </c>
      <c r="AI63" s="35">
        <f>AVERAGE(AI61:AI62)*'Fixed data'!$C$3</f>
        <v>-2.4043297920673091E-3</v>
      </c>
      <c r="AJ63" s="35">
        <f>AVERAGE(AJ61:AJ62)*'Fixed data'!$C$3</f>
        <v>-2.2586128349723201E-3</v>
      </c>
      <c r="AK63" s="35">
        <f>AVERAGE(AK61:AK62)*'Fixed data'!$C$3</f>
        <v>-2.1128958778773316E-3</v>
      </c>
      <c r="AL63" s="35">
        <f>AVERAGE(AL61:AL62)*'Fixed data'!$C$3</f>
        <v>-1.9671789207823427E-3</v>
      </c>
      <c r="AM63" s="35">
        <f>AVERAGE(AM61:AM62)*'Fixed data'!$C$3</f>
        <v>-1.8214619636873542E-3</v>
      </c>
      <c r="AN63" s="35">
        <f>AVERAGE(AN61:AN62)*'Fixed data'!$C$3</f>
        <v>-1.6757450065923651E-3</v>
      </c>
      <c r="AO63" s="35">
        <f>AVERAGE(AO61:AO62)*'Fixed data'!$C$3</f>
        <v>-1.5300280494973768E-3</v>
      </c>
      <c r="AP63" s="35">
        <f>AVERAGE(AP61:AP62)*'Fixed data'!$C$3</f>
        <v>-1.3843110924023877E-3</v>
      </c>
      <c r="AQ63" s="35">
        <f>AVERAGE(AQ61:AQ62)*'Fixed data'!$C$3</f>
        <v>-1.2385941353073992E-3</v>
      </c>
      <c r="AR63" s="35">
        <f>AVERAGE(AR61:AR62)*'Fixed data'!$C$3</f>
        <v>-1.0928771782124105E-3</v>
      </c>
      <c r="AS63" s="35">
        <f>AVERAGE(AS61:AS62)*'Fixed data'!$C$3</f>
        <v>-9.4716022111742174E-4</v>
      </c>
      <c r="AT63" s="35">
        <f>AVERAGE(AT61:AT62)*'Fixed data'!$C$3</f>
        <v>-8.0144326402243303E-4</v>
      </c>
      <c r="AU63" s="35">
        <f>AVERAGE(AU61:AU62)*'Fixed data'!$C$3</f>
        <v>-6.5572630692744421E-4</v>
      </c>
      <c r="AV63" s="35">
        <f>AVERAGE(AV61:AV62)*'Fixed data'!$C$3</f>
        <v>-5.1000934983245539E-4</v>
      </c>
      <c r="AW63" s="35">
        <f>AVERAGE(AW61:AW62)*'Fixed data'!$C$3</f>
        <v>-3.6429239273746668E-4</v>
      </c>
      <c r="AX63" s="35">
        <f>AVERAGE(AX61:AX62)*'Fixed data'!$C$3</f>
        <v>-2.1857543564247783E-4</v>
      </c>
      <c r="AY63" s="35">
        <f>AVERAGE(AY61:AY62)*'Fixed data'!$C$3</f>
        <v>-7.2858478547489083E-5</v>
      </c>
      <c r="AZ63" s="35">
        <f>AVERAGE(AZ61:AZ62)*'Fixed data'!$C$3</f>
        <v>5.3082538364890298E-18</v>
      </c>
      <c r="BA63" s="35">
        <f>AVERAGE(BA61:BA62)*'Fixed data'!$C$3</f>
        <v>5.3082538364890298E-18</v>
      </c>
      <c r="BB63" s="35">
        <f>AVERAGE(BB61:BB62)*'Fixed data'!$C$3</f>
        <v>5.3082538364890298E-18</v>
      </c>
      <c r="BC63" s="35">
        <f>AVERAGE(BC61:BC62)*'Fixed data'!$C$3</f>
        <v>5.3082538364890298E-18</v>
      </c>
      <c r="BD63" s="35">
        <f>AVERAGE(BD61:BD62)*'Fixed data'!$C$3</f>
        <v>5.3082538364890298E-18</v>
      </c>
    </row>
    <row r="64" spans="1:56" ht="15.75" thickBot="1" x14ac:dyDescent="0.35">
      <c r="A64" s="112"/>
      <c r="B64" s="12" t="s">
        <v>92</v>
      </c>
      <c r="C64" s="12" t="s">
        <v>44</v>
      </c>
      <c r="D64" s="12" t="s">
        <v>39</v>
      </c>
      <c r="E64" s="53">
        <f t="shared" ref="E64:BD64" si="8">E29+E60+E63</f>
        <v>0</v>
      </c>
      <c r="F64" s="53">
        <f t="shared" si="8"/>
        <v>-7.3535021562578282E-2</v>
      </c>
      <c r="G64" s="53">
        <f t="shared" si="8"/>
        <v>-1.0127328518101719E-2</v>
      </c>
      <c r="H64" s="53">
        <f t="shared" si="8"/>
        <v>-9.981611561006732E-3</v>
      </c>
      <c r="I64" s="53">
        <f t="shared" si="8"/>
        <v>-9.8358946039117413E-3</v>
      </c>
      <c r="J64" s="53">
        <f t="shared" si="8"/>
        <v>-9.6901776468167541E-3</v>
      </c>
      <c r="K64" s="53">
        <f t="shared" si="8"/>
        <v>-9.5444606897217635E-3</v>
      </c>
      <c r="L64" s="53">
        <f t="shared" si="8"/>
        <v>-9.3987437326267746E-3</v>
      </c>
      <c r="M64" s="53">
        <f t="shared" si="8"/>
        <v>-9.2530267755317856E-3</v>
      </c>
      <c r="N64" s="53">
        <f t="shared" si="8"/>
        <v>-9.1073098184367967E-3</v>
      </c>
      <c r="O64" s="53">
        <f t="shared" si="8"/>
        <v>-8.9615928613418078E-3</v>
      </c>
      <c r="P64" s="53">
        <f t="shared" si="8"/>
        <v>-8.8158759042468188E-3</v>
      </c>
      <c r="Q64" s="53">
        <f t="shared" si="8"/>
        <v>-8.6701589471518299E-3</v>
      </c>
      <c r="R64" s="53">
        <f t="shared" si="8"/>
        <v>-8.524441990056841E-3</v>
      </c>
      <c r="S64" s="53">
        <f t="shared" si="8"/>
        <v>-8.3787250329618521E-3</v>
      </c>
      <c r="T64" s="53">
        <f t="shared" si="8"/>
        <v>-8.2330080758668631E-3</v>
      </c>
      <c r="U64" s="53">
        <f t="shared" si="8"/>
        <v>-8.0872911187718742E-3</v>
      </c>
      <c r="V64" s="53">
        <f t="shared" si="8"/>
        <v>-7.9415741616768853E-3</v>
      </c>
      <c r="W64" s="53">
        <f t="shared" si="8"/>
        <v>-7.7958572045818963E-3</v>
      </c>
      <c r="X64" s="53">
        <f t="shared" si="8"/>
        <v>-7.6501402474869074E-3</v>
      </c>
      <c r="Y64" s="53">
        <f t="shared" si="8"/>
        <v>-7.5044232903919176E-3</v>
      </c>
      <c r="Z64" s="53">
        <f t="shared" si="8"/>
        <v>-7.3587063332969287E-3</v>
      </c>
      <c r="AA64" s="53">
        <f t="shared" si="8"/>
        <v>-7.2129893762019398E-3</v>
      </c>
      <c r="AB64" s="53">
        <f t="shared" si="8"/>
        <v>-7.0672724191069508E-3</v>
      </c>
      <c r="AC64" s="53">
        <f t="shared" si="8"/>
        <v>-6.9215554620119619E-3</v>
      </c>
      <c r="AD64" s="53">
        <f t="shared" si="8"/>
        <v>-6.775838504916973E-3</v>
      </c>
      <c r="AE64" s="53">
        <f t="shared" si="8"/>
        <v>-6.6301215478219832E-3</v>
      </c>
      <c r="AF64" s="53">
        <f t="shared" si="8"/>
        <v>-6.4844045907269943E-3</v>
      </c>
      <c r="AG64" s="53">
        <f t="shared" si="8"/>
        <v>-6.3386876336320053E-3</v>
      </c>
      <c r="AH64" s="53">
        <f t="shared" si="8"/>
        <v>-6.1929706765370164E-3</v>
      </c>
      <c r="AI64" s="53">
        <f t="shared" si="8"/>
        <v>-6.0472537194420284E-3</v>
      </c>
      <c r="AJ64" s="53">
        <f t="shared" si="8"/>
        <v>-5.9015367623470394E-3</v>
      </c>
      <c r="AK64" s="53">
        <f t="shared" si="8"/>
        <v>-5.7558198052520514E-3</v>
      </c>
      <c r="AL64" s="53">
        <f t="shared" si="8"/>
        <v>-5.6101028481570624E-3</v>
      </c>
      <c r="AM64" s="53">
        <f t="shared" si="8"/>
        <v>-5.4643858910620735E-3</v>
      </c>
      <c r="AN64" s="53">
        <f t="shared" si="8"/>
        <v>-5.3186689339670846E-3</v>
      </c>
      <c r="AO64" s="53">
        <f t="shared" si="8"/>
        <v>-5.1729519768720957E-3</v>
      </c>
      <c r="AP64" s="53">
        <f t="shared" si="8"/>
        <v>-5.0272350197771067E-3</v>
      </c>
      <c r="AQ64" s="53">
        <f t="shared" si="8"/>
        <v>-4.8815180626821187E-3</v>
      </c>
      <c r="AR64" s="53">
        <f t="shared" si="8"/>
        <v>-4.7358011055871297E-3</v>
      </c>
      <c r="AS64" s="53">
        <f t="shared" si="8"/>
        <v>-4.5900841484921408E-3</v>
      </c>
      <c r="AT64" s="53">
        <f t="shared" si="8"/>
        <v>-4.4443671913971527E-3</v>
      </c>
      <c r="AU64" s="53">
        <f t="shared" si="8"/>
        <v>-4.2986502343021638E-3</v>
      </c>
      <c r="AV64" s="53">
        <f t="shared" si="8"/>
        <v>-4.1529332772071749E-3</v>
      </c>
      <c r="AW64" s="53">
        <f t="shared" si="8"/>
        <v>-4.007216320112186E-3</v>
      </c>
      <c r="AX64" s="53">
        <f t="shared" si="8"/>
        <v>-3.861499363017197E-3</v>
      </c>
      <c r="AY64" s="53">
        <f t="shared" si="8"/>
        <v>-3.7157824059222085E-3</v>
      </c>
      <c r="AZ64" s="53">
        <f t="shared" si="8"/>
        <v>5.3082538364890298E-18</v>
      </c>
      <c r="BA64" s="53">
        <f t="shared" si="8"/>
        <v>5.3082538364890298E-18</v>
      </c>
      <c r="BB64" s="53">
        <f t="shared" si="8"/>
        <v>5.3082538364890298E-18</v>
      </c>
      <c r="BC64" s="53">
        <f t="shared" si="8"/>
        <v>5.3082538364890298E-18</v>
      </c>
      <c r="BD64" s="53">
        <f t="shared" si="8"/>
        <v>5.3082538364890298E-18</v>
      </c>
    </row>
    <row r="65" spans="1:56" ht="12.75" customHeight="1" x14ac:dyDescent="0.3">
      <c r="A65" s="187" t="s">
        <v>227</v>
      </c>
      <c r="B65" s="9" t="s">
        <v>35</v>
      </c>
      <c r="D65" s="4" t="s">
        <v>39</v>
      </c>
      <c r="E65" s="35">
        <f>'Fixed data'!$G$6*E86/1000000</f>
        <v>0</v>
      </c>
      <c r="F65" s="35">
        <f>'Fixed data'!$G$6*F86/1000000</f>
        <v>6.1030205470144813E-3</v>
      </c>
      <c r="G65" s="35">
        <f>'Fixed data'!$G$6*G86/1000000</f>
        <v>6.1030205470144813E-3</v>
      </c>
      <c r="H65" s="35">
        <f>'Fixed data'!$G$6*H86/1000000</f>
        <v>6.1030205470144813E-3</v>
      </c>
      <c r="I65" s="35">
        <f>'Fixed data'!$G$6*I86/1000000</f>
        <v>6.1030205470144813E-3</v>
      </c>
      <c r="J65" s="35">
        <f>'Fixed data'!$G$6*J86/1000000</f>
        <v>6.1030205470144813E-3</v>
      </c>
      <c r="K65" s="35">
        <f>'Fixed data'!$G$6*K86/1000000</f>
        <v>6.1030205470144813E-3</v>
      </c>
      <c r="L65" s="35">
        <f>'Fixed data'!$G$6*L86/1000000</f>
        <v>6.1030205470144813E-3</v>
      </c>
      <c r="M65" s="35">
        <f>'Fixed data'!$G$6*M86/1000000</f>
        <v>6.1030205470144813E-3</v>
      </c>
      <c r="N65" s="35">
        <f>'Fixed data'!$G$6*N86/1000000</f>
        <v>6.1030205470144813E-3</v>
      </c>
      <c r="O65" s="35">
        <f>'Fixed data'!$G$6*O86/1000000</f>
        <v>6.1030205470144813E-3</v>
      </c>
      <c r="P65" s="35">
        <f>'Fixed data'!$G$6*P86/1000000</f>
        <v>6.1030205470144813E-3</v>
      </c>
      <c r="Q65" s="35">
        <f>'Fixed data'!$G$6*Q86/1000000</f>
        <v>6.1030205470144813E-3</v>
      </c>
      <c r="R65" s="35">
        <f>'Fixed data'!$G$6*R86/1000000</f>
        <v>6.1030205470144813E-3</v>
      </c>
      <c r="S65" s="35">
        <f>'Fixed data'!$G$6*S86/1000000</f>
        <v>6.1030205470144813E-3</v>
      </c>
      <c r="T65" s="35">
        <f>'Fixed data'!$G$6*T86/1000000</f>
        <v>6.1030205470144813E-3</v>
      </c>
      <c r="U65" s="35">
        <f>'Fixed data'!$G$6*U86/1000000</f>
        <v>6.1030205470144813E-3</v>
      </c>
      <c r="V65" s="35">
        <f>'Fixed data'!$G$6*V86/1000000</f>
        <v>6.1030205470144813E-3</v>
      </c>
      <c r="W65" s="35">
        <f>'Fixed data'!$G$6*W86/1000000</f>
        <v>6.1030205470144813E-3</v>
      </c>
      <c r="X65" s="35">
        <f>'Fixed data'!$G$6*X86/1000000</f>
        <v>6.1030205470144813E-3</v>
      </c>
      <c r="Y65" s="35">
        <f>'Fixed data'!$G$6*Y86/1000000</f>
        <v>6.1030205470144813E-3</v>
      </c>
      <c r="Z65" s="35">
        <f>'Fixed data'!$G$6*Z86/1000000</f>
        <v>6.1030205470144813E-3</v>
      </c>
      <c r="AA65" s="35">
        <f>'Fixed data'!$G$6*AA86/1000000</f>
        <v>6.1030205470144813E-3</v>
      </c>
      <c r="AB65" s="35">
        <f>'Fixed data'!$G$6*AB86/1000000</f>
        <v>6.1030205470144813E-3</v>
      </c>
      <c r="AC65" s="35">
        <f>'Fixed data'!$G$6*AC86/1000000</f>
        <v>6.1030205470144813E-3</v>
      </c>
      <c r="AD65" s="35">
        <f>'Fixed data'!$G$6*AD86/1000000</f>
        <v>6.1030205470144813E-3</v>
      </c>
      <c r="AE65" s="35">
        <f>'Fixed data'!$G$6*AE86/1000000</f>
        <v>6.1030205470144813E-3</v>
      </c>
      <c r="AF65" s="35">
        <f>'Fixed data'!$G$6*AF86/1000000</f>
        <v>6.1030205470144813E-3</v>
      </c>
      <c r="AG65" s="35">
        <f>'Fixed data'!$G$6*AG86/1000000</f>
        <v>6.1030205470144813E-3</v>
      </c>
      <c r="AH65" s="35">
        <f>'Fixed data'!$G$6*AH86/1000000</f>
        <v>6.1030205470144813E-3</v>
      </c>
      <c r="AI65" s="35">
        <f>'Fixed data'!$G$6*AI86/1000000</f>
        <v>6.1030205470144813E-3</v>
      </c>
      <c r="AJ65" s="35">
        <f>'Fixed data'!$G$6*AJ86/1000000</f>
        <v>6.1030205470144813E-3</v>
      </c>
      <c r="AK65" s="35">
        <f>'Fixed data'!$G$6*AK86/1000000</f>
        <v>6.1030205470144813E-3</v>
      </c>
      <c r="AL65" s="35">
        <f>'Fixed data'!$G$6*AL86/1000000</f>
        <v>6.1030205470144813E-3</v>
      </c>
      <c r="AM65" s="35">
        <f>'Fixed data'!$G$6*AM86/1000000</f>
        <v>6.1030205470144813E-3</v>
      </c>
      <c r="AN65" s="35">
        <f>'Fixed data'!$G$6*AN86/1000000</f>
        <v>6.1030205470144813E-3</v>
      </c>
      <c r="AO65" s="35">
        <f>'Fixed data'!$G$6*AO86/1000000</f>
        <v>6.1030205470144813E-3</v>
      </c>
      <c r="AP65" s="35">
        <f>'Fixed data'!$G$6*AP86/1000000</f>
        <v>6.1030205470144813E-3</v>
      </c>
      <c r="AQ65" s="35">
        <f>'Fixed data'!$G$6*AQ86/1000000</f>
        <v>6.1030205470144813E-3</v>
      </c>
      <c r="AR65" s="35">
        <f>'Fixed data'!$G$6*AR86/1000000</f>
        <v>6.1030205470144813E-3</v>
      </c>
      <c r="AS65" s="35">
        <f>'Fixed data'!$G$6*AS86/1000000</f>
        <v>6.1030205470144813E-3</v>
      </c>
      <c r="AT65" s="35">
        <f>'Fixed data'!$G$6*AT86/1000000</f>
        <v>6.1030205470144813E-3</v>
      </c>
      <c r="AU65" s="35">
        <f>'Fixed data'!$G$6*AU86/1000000</f>
        <v>6.1030205470144813E-3</v>
      </c>
      <c r="AV65" s="35">
        <f>'Fixed data'!$G$6*AV86/1000000</f>
        <v>6.1030205470144813E-3</v>
      </c>
      <c r="AW65" s="35">
        <f>'Fixed data'!$G$6*AW86/1000000</f>
        <v>6.1030205470144813E-3</v>
      </c>
      <c r="AX65" s="35">
        <f>'Fixed data'!$G$6*AX86/1000000</f>
        <v>6.1030205470144813E-3</v>
      </c>
      <c r="AY65" s="35">
        <f>'Fixed data'!$G$6*AY86/1000000</f>
        <v>6.1030205470144813E-3</v>
      </c>
      <c r="AZ65" s="35">
        <f>'Fixed data'!$G$6*AZ86/1000000</f>
        <v>6.1030205470144813E-3</v>
      </c>
      <c r="BA65" s="35">
        <f>'Fixed data'!$G$6*BA86/1000000</f>
        <v>6.1030205470144813E-3</v>
      </c>
      <c r="BB65" s="35">
        <f>'Fixed data'!$G$6*BB86/1000000</f>
        <v>6.1030205470144813E-3</v>
      </c>
      <c r="BC65" s="35">
        <f>'Fixed data'!$G$6*BC86/1000000</f>
        <v>6.1030205470144813E-3</v>
      </c>
      <c r="BD65" s="35">
        <f>'Fixed data'!$G$6*BD86/1000000</f>
        <v>6.1030205470144813E-3</v>
      </c>
    </row>
    <row r="66" spans="1:56" ht="15" customHeight="1" x14ac:dyDescent="0.3">
      <c r="A66" s="188"/>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8"/>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88"/>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88"/>
      <c r="B69" s="4" t="s">
        <v>200</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8"/>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8"/>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8"/>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8"/>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8"/>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8"/>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9"/>
      <c r="B76" s="13" t="s">
        <v>98</v>
      </c>
      <c r="C76" s="13"/>
      <c r="D76" s="13" t="s">
        <v>39</v>
      </c>
      <c r="E76" s="53">
        <f>SUM(E65:E75)</f>
        <v>0</v>
      </c>
      <c r="F76" s="53">
        <f t="shared" ref="F76:BD76" si="9">SUM(F65:F75)</f>
        <v>6.1030205470144813E-3</v>
      </c>
      <c r="G76" s="53">
        <f t="shared" si="9"/>
        <v>6.1030205470144813E-3</v>
      </c>
      <c r="H76" s="53">
        <f t="shared" si="9"/>
        <v>6.1030205470144813E-3</v>
      </c>
      <c r="I76" s="53">
        <f t="shared" si="9"/>
        <v>6.1030205470144813E-3</v>
      </c>
      <c r="J76" s="53">
        <f t="shared" si="9"/>
        <v>6.1030205470144813E-3</v>
      </c>
      <c r="K76" s="53">
        <f t="shared" si="9"/>
        <v>6.1030205470144813E-3</v>
      </c>
      <c r="L76" s="53">
        <f t="shared" si="9"/>
        <v>6.1030205470144813E-3</v>
      </c>
      <c r="M76" s="53">
        <f t="shared" si="9"/>
        <v>6.1030205470144813E-3</v>
      </c>
      <c r="N76" s="53">
        <f t="shared" si="9"/>
        <v>6.1030205470144813E-3</v>
      </c>
      <c r="O76" s="53">
        <f t="shared" si="9"/>
        <v>6.1030205470144813E-3</v>
      </c>
      <c r="P76" s="53">
        <f t="shared" si="9"/>
        <v>6.1030205470144813E-3</v>
      </c>
      <c r="Q76" s="53">
        <f t="shared" si="9"/>
        <v>6.1030205470144813E-3</v>
      </c>
      <c r="R76" s="53">
        <f t="shared" si="9"/>
        <v>6.1030205470144813E-3</v>
      </c>
      <c r="S76" s="53">
        <f t="shared" si="9"/>
        <v>6.1030205470144813E-3</v>
      </c>
      <c r="T76" s="53">
        <f t="shared" si="9"/>
        <v>6.1030205470144813E-3</v>
      </c>
      <c r="U76" s="53">
        <f t="shared" si="9"/>
        <v>6.1030205470144813E-3</v>
      </c>
      <c r="V76" s="53">
        <f t="shared" si="9"/>
        <v>6.1030205470144813E-3</v>
      </c>
      <c r="W76" s="53">
        <f t="shared" si="9"/>
        <v>6.1030205470144813E-3</v>
      </c>
      <c r="X76" s="53">
        <f t="shared" si="9"/>
        <v>6.1030205470144813E-3</v>
      </c>
      <c r="Y76" s="53">
        <f t="shared" si="9"/>
        <v>6.1030205470144813E-3</v>
      </c>
      <c r="Z76" s="53">
        <f t="shared" si="9"/>
        <v>6.1030205470144813E-3</v>
      </c>
      <c r="AA76" s="53">
        <f t="shared" si="9"/>
        <v>6.1030205470144813E-3</v>
      </c>
      <c r="AB76" s="53">
        <f t="shared" si="9"/>
        <v>6.1030205470144813E-3</v>
      </c>
      <c r="AC76" s="53">
        <f t="shared" si="9"/>
        <v>6.1030205470144813E-3</v>
      </c>
      <c r="AD76" s="53">
        <f t="shared" si="9"/>
        <v>6.1030205470144813E-3</v>
      </c>
      <c r="AE76" s="53">
        <f t="shared" si="9"/>
        <v>6.1030205470144813E-3</v>
      </c>
      <c r="AF76" s="53">
        <f t="shared" si="9"/>
        <v>6.1030205470144813E-3</v>
      </c>
      <c r="AG76" s="53">
        <f t="shared" si="9"/>
        <v>6.1030205470144813E-3</v>
      </c>
      <c r="AH76" s="53">
        <f t="shared" si="9"/>
        <v>6.1030205470144813E-3</v>
      </c>
      <c r="AI76" s="53">
        <f t="shared" si="9"/>
        <v>6.1030205470144813E-3</v>
      </c>
      <c r="AJ76" s="53">
        <f t="shared" si="9"/>
        <v>6.1030205470144813E-3</v>
      </c>
      <c r="AK76" s="53">
        <f t="shared" si="9"/>
        <v>6.1030205470144813E-3</v>
      </c>
      <c r="AL76" s="53">
        <f t="shared" si="9"/>
        <v>6.1030205470144813E-3</v>
      </c>
      <c r="AM76" s="53">
        <f t="shared" si="9"/>
        <v>6.1030205470144813E-3</v>
      </c>
      <c r="AN76" s="53">
        <f t="shared" si="9"/>
        <v>6.1030205470144813E-3</v>
      </c>
      <c r="AO76" s="53">
        <f t="shared" si="9"/>
        <v>6.1030205470144813E-3</v>
      </c>
      <c r="AP76" s="53">
        <f t="shared" si="9"/>
        <v>6.1030205470144813E-3</v>
      </c>
      <c r="AQ76" s="53">
        <f t="shared" si="9"/>
        <v>6.1030205470144813E-3</v>
      </c>
      <c r="AR76" s="53">
        <f t="shared" si="9"/>
        <v>6.1030205470144813E-3</v>
      </c>
      <c r="AS76" s="53">
        <f t="shared" si="9"/>
        <v>6.1030205470144813E-3</v>
      </c>
      <c r="AT76" s="53">
        <f t="shared" si="9"/>
        <v>6.1030205470144813E-3</v>
      </c>
      <c r="AU76" s="53">
        <f t="shared" si="9"/>
        <v>6.1030205470144813E-3</v>
      </c>
      <c r="AV76" s="53">
        <f t="shared" si="9"/>
        <v>6.1030205470144813E-3</v>
      </c>
      <c r="AW76" s="53">
        <f t="shared" si="9"/>
        <v>6.1030205470144813E-3</v>
      </c>
      <c r="AX76" s="53">
        <f t="shared" si="9"/>
        <v>6.1030205470144813E-3</v>
      </c>
      <c r="AY76" s="53">
        <f t="shared" si="9"/>
        <v>6.1030205470144813E-3</v>
      </c>
      <c r="AZ76" s="53">
        <f t="shared" si="9"/>
        <v>6.1030205470144813E-3</v>
      </c>
      <c r="BA76" s="53">
        <f t="shared" si="9"/>
        <v>6.1030205470144813E-3</v>
      </c>
      <c r="BB76" s="53">
        <f t="shared" si="9"/>
        <v>6.1030205470144813E-3</v>
      </c>
      <c r="BC76" s="53">
        <f t="shared" si="9"/>
        <v>6.1030205470144813E-3</v>
      </c>
      <c r="BD76" s="53">
        <f t="shared" si="9"/>
        <v>6.1030205470144813E-3</v>
      </c>
    </row>
    <row r="77" spans="1:56" x14ac:dyDescent="0.3">
      <c r="A77" s="74"/>
      <c r="B77" s="14" t="s">
        <v>16</v>
      </c>
      <c r="C77" s="14"/>
      <c r="D77" s="14" t="s">
        <v>39</v>
      </c>
      <c r="E77" s="54">
        <f>IF('Fixed data'!$G$19=FALSE,E64+E76,E64)</f>
        <v>0</v>
      </c>
      <c r="F77" s="54">
        <f>IF('Fixed data'!$G$19=FALSE,F64+F76,F64)</f>
        <v>-6.7432001015563806E-2</v>
      </c>
      <c r="G77" s="54">
        <f>IF('Fixed data'!$G$19=FALSE,G64+G76,G64)</f>
        <v>-4.0243079710872379E-3</v>
      </c>
      <c r="H77" s="54">
        <f>IF('Fixed data'!$G$19=FALSE,H64+H76,H64)</f>
        <v>-3.8785910139922507E-3</v>
      </c>
      <c r="I77" s="54">
        <f>IF('Fixed data'!$G$19=FALSE,I64+I76,I64)</f>
        <v>-3.7328740568972601E-3</v>
      </c>
      <c r="J77" s="54">
        <f>IF('Fixed data'!$G$19=FALSE,J64+J76,J64)</f>
        <v>-3.5871570998022729E-3</v>
      </c>
      <c r="K77" s="54">
        <f>IF('Fixed data'!$G$19=FALSE,K64+K76,K64)</f>
        <v>-3.4414401427072822E-3</v>
      </c>
      <c r="L77" s="54">
        <f>IF('Fixed data'!$G$19=FALSE,L64+L76,L64)</f>
        <v>-3.2957231856122933E-3</v>
      </c>
      <c r="M77" s="54">
        <f>IF('Fixed data'!$G$19=FALSE,M64+M76,M64)</f>
        <v>-3.1500062285173044E-3</v>
      </c>
      <c r="N77" s="54">
        <f>IF('Fixed data'!$G$19=FALSE,N64+N76,N64)</f>
        <v>-3.0042892714223154E-3</v>
      </c>
      <c r="O77" s="54">
        <f>IF('Fixed data'!$G$19=FALSE,O64+O76,O64)</f>
        <v>-2.8585723143273265E-3</v>
      </c>
      <c r="P77" s="54">
        <f>IF('Fixed data'!$G$19=FALSE,P64+P76,P64)</f>
        <v>-2.7128553572323376E-3</v>
      </c>
      <c r="Q77" s="54">
        <f>IF('Fixed data'!$G$19=FALSE,Q64+Q76,Q64)</f>
        <v>-2.5671384001373487E-3</v>
      </c>
      <c r="R77" s="54">
        <f>IF('Fixed data'!$G$19=FALSE,R64+R76,R64)</f>
        <v>-2.4214214430423597E-3</v>
      </c>
      <c r="S77" s="54">
        <f>IF('Fixed data'!$G$19=FALSE,S64+S76,S64)</f>
        <v>-2.2757044859473708E-3</v>
      </c>
      <c r="T77" s="54">
        <f>IF('Fixed data'!$G$19=FALSE,T64+T76,T64)</f>
        <v>-2.1299875288523819E-3</v>
      </c>
      <c r="U77" s="54">
        <f>IF('Fixed data'!$G$19=FALSE,U64+U76,U64)</f>
        <v>-1.984270571757393E-3</v>
      </c>
      <c r="V77" s="54">
        <f>IF('Fixed data'!$G$19=FALSE,V64+V76,V64)</f>
        <v>-1.838553614662404E-3</v>
      </c>
      <c r="W77" s="54">
        <f>IF('Fixed data'!$G$19=FALSE,W64+W76,W64)</f>
        <v>-1.6928366575674151E-3</v>
      </c>
      <c r="X77" s="54">
        <f>IF('Fixed data'!$G$19=FALSE,X64+X76,X64)</f>
        <v>-1.5471197004724262E-3</v>
      </c>
      <c r="Y77" s="54">
        <f>IF('Fixed data'!$G$19=FALSE,Y64+Y76,Y64)</f>
        <v>-1.4014027433774364E-3</v>
      </c>
      <c r="Z77" s="54">
        <f>IF('Fixed data'!$G$19=FALSE,Z64+Z76,Z64)</f>
        <v>-1.2556857862824474E-3</v>
      </c>
      <c r="AA77" s="54">
        <f>IF('Fixed data'!$G$19=FALSE,AA64+AA76,AA64)</f>
        <v>-1.1099688291874585E-3</v>
      </c>
      <c r="AB77" s="54">
        <f>IF('Fixed data'!$G$19=FALSE,AB64+AB76,AB64)</f>
        <v>-9.6425187209246959E-4</v>
      </c>
      <c r="AC77" s="54">
        <f>IF('Fixed data'!$G$19=FALSE,AC64+AC76,AC64)</f>
        <v>-8.1853491499748066E-4</v>
      </c>
      <c r="AD77" s="54">
        <f>IF('Fixed data'!$G$19=FALSE,AD64+AD76,AD64)</f>
        <v>-6.7281795790249174E-4</v>
      </c>
      <c r="AE77" s="54">
        <f>IF('Fixed data'!$G$19=FALSE,AE64+AE76,AE64)</f>
        <v>-5.2710100080750194E-4</v>
      </c>
      <c r="AF77" s="54">
        <f>IF('Fixed data'!$G$19=FALSE,AF64+AF76,AF64)</f>
        <v>-3.8138404371251301E-4</v>
      </c>
      <c r="AG77" s="54">
        <f>IF('Fixed data'!$G$19=FALSE,AG64+AG76,AG64)</f>
        <v>-2.3566708661752409E-4</v>
      </c>
      <c r="AH77" s="54">
        <f>IF('Fixed data'!$G$19=FALSE,AH64+AH76,AH64)</f>
        <v>-8.9950129522535158E-5</v>
      </c>
      <c r="AI77" s="54">
        <f>IF('Fixed data'!$G$19=FALSE,AI64+AI76,AI64)</f>
        <v>5.5766827572452903E-5</v>
      </c>
      <c r="AJ77" s="54">
        <f>IF('Fixed data'!$G$19=FALSE,AJ64+AJ76,AJ64)</f>
        <v>2.0148378466744183E-4</v>
      </c>
      <c r="AK77" s="54">
        <f>IF('Fixed data'!$G$19=FALSE,AK64+AK76,AK64)</f>
        <v>3.4720074176242989E-4</v>
      </c>
      <c r="AL77" s="54">
        <f>IF('Fixed data'!$G$19=FALSE,AL64+AL76,AL64)</f>
        <v>4.9291769885741882E-4</v>
      </c>
      <c r="AM77" s="54">
        <f>IF('Fixed data'!$G$19=FALSE,AM64+AM76,AM64)</f>
        <v>6.3863465595240775E-4</v>
      </c>
      <c r="AN77" s="54">
        <f>IF('Fixed data'!$G$19=FALSE,AN64+AN76,AN64)</f>
        <v>7.8435161304739667E-4</v>
      </c>
      <c r="AO77" s="54">
        <f>IF('Fixed data'!$G$19=FALSE,AO64+AO76,AO64)</f>
        <v>9.300685701423856E-4</v>
      </c>
      <c r="AP77" s="54">
        <f>IF('Fixed data'!$G$19=FALSE,AP64+AP76,AP64)</f>
        <v>1.0757855272373745E-3</v>
      </c>
      <c r="AQ77" s="54">
        <f>IF('Fixed data'!$G$19=FALSE,AQ64+AQ76,AQ64)</f>
        <v>1.2215024843323626E-3</v>
      </c>
      <c r="AR77" s="54">
        <f>IF('Fixed data'!$G$19=FALSE,AR64+AR76,AR64)</f>
        <v>1.3672194414273515E-3</v>
      </c>
      <c r="AS77" s="54">
        <f>IF('Fixed data'!$G$19=FALSE,AS64+AS76,AS64)</f>
        <v>1.5129363985223404E-3</v>
      </c>
      <c r="AT77" s="54">
        <f>IF('Fixed data'!$G$19=FALSE,AT64+AT76,AT64)</f>
        <v>1.6586533556173285E-3</v>
      </c>
      <c r="AU77" s="54">
        <f>IF('Fixed data'!$G$19=FALSE,AU64+AU76,AU64)</f>
        <v>1.8043703127123174E-3</v>
      </c>
      <c r="AV77" s="54">
        <f>IF('Fixed data'!$G$19=FALSE,AV64+AV76,AV64)</f>
        <v>1.9500872698073064E-3</v>
      </c>
      <c r="AW77" s="54">
        <f>IF('Fixed data'!$G$19=FALSE,AW64+AW76,AW64)</f>
        <v>2.0958042269022953E-3</v>
      </c>
      <c r="AX77" s="54">
        <f>IF('Fixed data'!$G$19=FALSE,AX64+AX76,AX64)</f>
        <v>2.2415211839972842E-3</v>
      </c>
      <c r="AY77" s="54">
        <f>IF('Fixed data'!$G$19=FALSE,AY64+AY76,AY64)</f>
        <v>2.3872381410922727E-3</v>
      </c>
      <c r="AZ77" s="54">
        <f>IF('Fixed data'!$G$19=FALSE,AZ64+AZ76,AZ64)</f>
        <v>6.1030205470144865E-3</v>
      </c>
      <c r="BA77" s="54">
        <f>IF('Fixed data'!$G$19=FALSE,BA64+BA76,BA64)</f>
        <v>6.1030205470144865E-3</v>
      </c>
      <c r="BB77" s="54">
        <f>IF('Fixed data'!$G$19=FALSE,BB64+BB76,BB64)</f>
        <v>6.1030205470144865E-3</v>
      </c>
      <c r="BC77" s="54">
        <f>IF('Fixed data'!$G$19=FALSE,BC64+BC76,BC64)</f>
        <v>6.1030205470144865E-3</v>
      </c>
      <c r="BD77" s="54">
        <f>IF('Fixed data'!$G$19=FALSE,BD64+BD76,BD64)</f>
        <v>6.1030205470144865E-3</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-6.2948494495146973E-2</v>
      </c>
      <c r="G80" s="55">
        <f t="shared" si="10"/>
        <v>-3.629695219883813E-3</v>
      </c>
      <c r="H80" s="55">
        <f t="shared" si="10"/>
        <v>-3.3799679935650716E-3</v>
      </c>
      <c r="I80" s="55">
        <f t="shared" si="10"/>
        <v>-3.142979791169813E-3</v>
      </c>
      <c r="J80" s="55">
        <f t="shared" si="10"/>
        <v>-2.918154611922279E-3</v>
      </c>
      <c r="K80" s="55">
        <f t="shared" si="10"/>
        <v>-2.7049408439023563E-3</v>
      </c>
      <c r="L80" s="55">
        <f t="shared" si="10"/>
        <v>-2.5028102732438107E-3</v>
      </c>
      <c r="M80" s="55">
        <f t="shared" si="10"/>
        <v>-2.3112571324533414E-3</v>
      </c>
      <c r="N80" s="55">
        <f t="shared" si="10"/>
        <v>-2.1297971863377036E-3</v>
      </c>
      <c r="O80" s="55">
        <f t="shared" si="10"/>
        <v>-1.9579668540836005E-3</v>
      </c>
      <c r="P80" s="55">
        <f t="shared" si="10"/>
        <v>-1.7953223660905496E-3</v>
      </c>
      <c r="Q80" s="55">
        <f t="shared" si="10"/>
        <v>-1.6414389542102152E-3</v>
      </c>
      <c r="R80" s="55">
        <f t="shared" si="10"/>
        <v>-1.4959100740970341E-3</v>
      </c>
      <c r="S80" s="55">
        <f t="shared" si="10"/>
        <v>-1.35834665842437E-3</v>
      </c>
      <c r="T80" s="55">
        <f t="shared" si="10"/>
        <v>-1.2283763997679401E-3</v>
      </c>
      <c r="U80" s="55">
        <f t="shared" si="10"/>
        <v>-1.105643062004029E-3</v>
      </c>
      <c r="V80" s="55">
        <f t="shared" si="10"/>
        <v>-9.8980581911400499E-4</v>
      </c>
      <c r="W80" s="55">
        <f t="shared" si="10"/>
        <v>-8.8053862032902636E-4</v>
      </c>
      <c r="X80" s="55">
        <f t="shared" si="10"/>
        <v>-7.7752958058958618E-4</v>
      </c>
      <c r="Y80" s="55">
        <f t="shared" si="10"/>
        <v>-6.804803953337691E-4</v>
      </c>
      <c r="Z80" s="55">
        <f t="shared" si="10"/>
        <v>-5.8910577866584147E-4</v>
      </c>
      <c r="AA80" s="55">
        <f t="shared" si="10"/>
        <v>-5.0313292399311335E-4</v>
      </c>
      <c r="AB80" s="55">
        <f t="shared" si="10"/>
        <v>-4.2230098625396458E-4</v>
      </c>
      <c r="AC80" s="55">
        <f t="shared" si="10"/>
        <v>-3.4636058489355019E-4</v>
      </c>
      <c r="AD80" s="55">
        <f t="shared" si="10"/>
        <v>-2.7507332677605942E-4</v>
      </c>
      <c r="AE80" s="55">
        <f t="shared" si="10"/>
        <v>-2.0821134825353441E-4</v>
      </c>
      <c r="AF80" s="55">
        <f t="shared" si="10"/>
        <v>-1.4555687564121188E-4</v>
      </c>
      <c r="AG80" s="55">
        <f t="shared" si="10"/>
        <v>-8.6901803378164436E-5</v>
      </c>
      <c r="AH80" s="55">
        <f t="shared" si="10"/>
        <v>-3.204728917976006E-5</v>
      </c>
      <c r="AI80" s="55">
        <f t="shared" si="10"/>
        <v>2.2306014155395334E-5</v>
      </c>
      <c r="AJ80" s="55">
        <f t="shared" si="10"/>
        <v>7.8243615364445397E-5</v>
      </c>
      <c r="AK80" s="55">
        <f t="shared" si="10"/>
        <v>1.3090379253026849E-4</v>
      </c>
      <c r="AL80" s="55">
        <f t="shared" si="10"/>
        <v>1.8043000965963621E-4</v>
      </c>
      <c r="AM80" s="55">
        <f t="shared" si="10"/>
        <v>2.269601539905571E-4</v>
      </c>
      <c r="AN80" s="55">
        <f t="shared" si="10"/>
        <v>2.7062673914686724E-4</v>
      </c>
      <c r="AO80" s="55">
        <f t="shared" si="10"/>
        <v>3.1155710118954612E-4</v>
      </c>
      <c r="AP80" s="55">
        <f t="shared" si="10"/>
        <v>3.498735878062002E-4</v>
      </c>
      <c r="AQ80" s="55">
        <f t="shared" si="10"/>
        <v>3.8569374087211409E-4</v>
      </c>
      <c r="AR80" s="55">
        <f t="shared" si="10"/>
        <v>4.1913047260849773E-4</v>
      </c>
      <c r="AS80" s="55">
        <f t="shared" si="10"/>
        <v>4.5029223555602903E-4</v>
      </c>
      <c r="AT80" s="55">
        <f t="shared" si="10"/>
        <v>4.7928318657453268E-4</v>
      </c>
      <c r="AU80" s="55">
        <f t="shared" si="10"/>
        <v>5.0620334507258801E-4</v>
      </c>
      <c r="AV80" s="55">
        <f t="shared" si="10"/>
        <v>5.3114874566405768E-4</v>
      </c>
      <c r="AW80" s="55">
        <f t="shared" si="10"/>
        <v>5.5421158544195553E-4</v>
      </c>
      <c r="AX80" s="55">
        <f t="shared" si="10"/>
        <v>5.7548036605370033E-4</v>
      </c>
      <c r="AY80" s="55">
        <f t="shared" si="10"/>
        <v>5.9504003075564805E-4</v>
      </c>
      <c r="AZ80" s="55">
        <f t="shared" si="10"/>
        <v>1.4769236545443105E-3</v>
      </c>
      <c r="BA80" s="55">
        <f t="shared" si="10"/>
        <v>1.4339064607226317E-3</v>
      </c>
      <c r="BB80" s="55">
        <f t="shared" si="10"/>
        <v>1.3921421948763415E-3</v>
      </c>
      <c r="BC80" s="55">
        <f t="shared" si="10"/>
        <v>1.351594363957613E-3</v>
      </c>
      <c r="BD80" s="55">
        <f t="shared" si="10"/>
        <v>1.3122275378229253E-3</v>
      </c>
    </row>
    <row r="81" spans="1:56" x14ac:dyDescent="0.3">
      <c r="A81" s="74"/>
      <c r="B81" s="15" t="s">
        <v>18</v>
      </c>
      <c r="C81" s="15"/>
      <c r="D81" s="14" t="s">
        <v>39</v>
      </c>
      <c r="E81" s="56">
        <f>+E80</f>
        <v>0</v>
      </c>
      <c r="F81" s="56">
        <f t="shared" ref="F81:BD81" si="11">+E81+F80</f>
        <v>-6.2948494495146973E-2</v>
      </c>
      <c r="G81" s="56">
        <f t="shared" si="11"/>
        <v>-6.6578189715030781E-2</v>
      </c>
      <c r="H81" s="56">
        <f t="shared" si="11"/>
        <v>-6.9958157708595856E-2</v>
      </c>
      <c r="I81" s="56">
        <f t="shared" si="11"/>
        <v>-7.310113749976567E-2</v>
      </c>
      <c r="J81" s="56">
        <f t="shared" si="11"/>
        <v>-7.6019292111687953E-2</v>
      </c>
      <c r="K81" s="56">
        <f t="shared" si="11"/>
        <v>-7.8724232955590306E-2</v>
      </c>
      <c r="L81" s="56">
        <f t="shared" si="11"/>
        <v>-8.1227043228834117E-2</v>
      </c>
      <c r="M81" s="56">
        <f t="shared" si="11"/>
        <v>-8.3538300361287454E-2</v>
      </c>
      <c r="N81" s="56">
        <f t="shared" si="11"/>
        <v>-8.5668097547625152E-2</v>
      </c>
      <c r="O81" s="56">
        <f t="shared" si="11"/>
        <v>-8.7626064401708753E-2</v>
      </c>
      <c r="P81" s="56">
        <f t="shared" si="11"/>
        <v>-8.9421386767799302E-2</v>
      </c>
      <c r="Q81" s="56">
        <f t="shared" si="11"/>
        <v>-9.1062825722009522E-2</v>
      </c>
      <c r="R81" s="56">
        <f t="shared" si="11"/>
        <v>-9.2558735796106559E-2</v>
      </c>
      <c r="S81" s="56">
        <f t="shared" si="11"/>
        <v>-9.3917082454530926E-2</v>
      </c>
      <c r="T81" s="56">
        <f t="shared" si="11"/>
        <v>-9.514545885429887E-2</v>
      </c>
      <c r="U81" s="56">
        <f t="shared" si="11"/>
        <v>-9.62511019163029E-2</v>
      </c>
      <c r="V81" s="56">
        <f t="shared" si="11"/>
        <v>-9.7240907735416909E-2</v>
      </c>
      <c r="W81" s="56">
        <f t="shared" si="11"/>
        <v>-9.8121446355745934E-2</v>
      </c>
      <c r="X81" s="56">
        <f t="shared" si="11"/>
        <v>-9.8898975936335523E-2</v>
      </c>
      <c r="Y81" s="56">
        <f t="shared" si="11"/>
        <v>-9.9579456331669286E-2</v>
      </c>
      <c r="Z81" s="56">
        <f t="shared" si="11"/>
        <v>-0.10016856211033513</v>
      </c>
      <c r="AA81" s="56">
        <f t="shared" si="11"/>
        <v>-0.10067169503432824</v>
      </c>
      <c r="AB81" s="56">
        <f t="shared" si="11"/>
        <v>-0.10109399602058221</v>
      </c>
      <c r="AC81" s="56">
        <f t="shared" si="11"/>
        <v>-0.10144035660547576</v>
      </c>
      <c r="AD81" s="56">
        <f t="shared" si="11"/>
        <v>-0.10171542993225183</v>
      </c>
      <c r="AE81" s="56">
        <f t="shared" si="11"/>
        <v>-0.10192364128050536</v>
      </c>
      <c r="AF81" s="56">
        <f t="shared" si="11"/>
        <v>-0.10206919815614658</v>
      </c>
      <c r="AG81" s="56">
        <f t="shared" si="11"/>
        <v>-0.10215609995952475</v>
      </c>
      <c r="AH81" s="56">
        <f t="shared" si="11"/>
        <v>-0.10218814724870451</v>
      </c>
      <c r="AI81" s="56">
        <f t="shared" si="11"/>
        <v>-0.10216584123454911</v>
      </c>
      <c r="AJ81" s="56">
        <f t="shared" si="11"/>
        <v>-0.10208759761918466</v>
      </c>
      <c r="AK81" s="56">
        <f t="shared" si="11"/>
        <v>-0.1019566938266544</v>
      </c>
      <c r="AL81" s="56">
        <f t="shared" si="11"/>
        <v>-0.10177626381699477</v>
      </c>
      <c r="AM81" s="56">
        <f t="shared" si="11"/>
        <v>-0.10154930366300421</v>
      </c>
      <c r="AN81" s="56">
        <f t="shared" si="11"/>
        <v>-0.10127867692385735</v>
      </c>
      <c r="AO81" s="56">
        <f t="shared" si="11"/>
        <v>-0.1009671198226678</v>
      </c>
      <c r="AP81" s="56">
        <f t="shared" si="11"/>
        <v>-0.1006172462348616</v>
      </c>
      <c r="AQ81" s="56">
        <f t="shared" si="11"/>
        <v>-0.10023155249398948</v>
      </c>
      <c r="AR81" s="56">
        <f t="shared" si="11"/>
        <v>-9.9812422021380978E-2</v>
      </c>
      <c r="AS81" s="56">
        <f t="shared" si="11"/>
        <v>-9.9362129785824954E-2</v>
      </c>
      <c r="AT81" s="56">
        <f t="shared" si="11"/>
        <v>-9.8882846599250424E-2</v>
      </c>
      <c r="AU81" s="56">
        <f t="shared" si="11"/>
        <v>-9.8376643254177831E-2</v>
      </c>
      <c r="AV81" s="56">
        <f t="shared" si="11"/>
        <v>-9.7845494508513778E-2</v>
      </c>
      <c r="AW81" s="56">
        <f t="shared" si="11"/>
        <v>-9.729128292307182E-2</v>
      </c>
      <c r="AX81" s="56">
        <f t="shared" si="11"/>
        <v>-9.6715802557018116E-2</v>
      </c>
      <c r="AY81" s="56">
        <f t="shared" si="11"/>
        <v>-9.6120762526262463E-2</v>
      </c>
      <c r="AZ81" s="56">
        <f t="shared" si="11"/>
        <v>-9.464383887171815E-2</v>
      </c>
      <c r="BA81" s="56">
        <f t="shared" si="11"/>
        <v>-9.3209932410995525E-2</v>
      </c>
      <c r="BB81" s="56">
        <f t="shared" si="11"/>
        <v>-9.1817790216119188E-2</v>
      </c>
      <c r="BC81" s="56">
        <f t="shared" si="11"/>
        <v>-9.0466195852161577E-2</v>
      </c>
      <c r="BD81" s="56">
        <f t="shared" si="11"/>
        <v>-8.9153968314338652E-2</v>
      </c>
    </row>
    <row r="82" spans="1:56" x14ac:dyDescent="0.3">
      <c r="A82" s="74"/>
      <c r="B82" s="14"/>
    </row>
    <row r="83" spans="1:56" x14ac:dyDescent="0.3">
      <c r="A83" s="74"/>
      <c r="E83" s="55"/>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0" t="s">
        <v>297</v>
      </c>
      <c r="B86" s="4" t="s">
        <v>209</v>
      </c>
      <c r="D86" s="4" t="s">
        <v>85</v>
      </c>
      <c r="E86" s="44">
        <f>'Workings template'!B27+'Workings template'!B28+'Workings template'!B29</f>
        <v>0</v>
      </c>
      <c r="F86" s="44">
        <f>'Workings template'!$C$27+'Workings template'!$C$28+'Workings template'!$C$29</f>
        <v>126.04007782887089</v>
      </c>
      <c r="G86" s="44">
        <f>'Workings template'!$C$27+'Workings template'!$C$28+'Workings template'!$C$29</f>
        <v>126.04007782887089</v>
      </c>
      <c r="H86" s="44">
        <f>'Workings template'!$C$27+'Workings template'!$C$28+'Workings template'!$C$29</f>
        <v>126.04007782887089</v>
      </c>
      <c r="I86" s="44">
        <f>'Workings template'!$C$27+'Workings template'!$C$28+'Workings template'!$C$29</f>
        <v>126.04007782887089</v>
      </c>
      <c r="J86" s="44">
        <f>'Workings template'!$C$27+'Workings template'!$C$28+'Workings template'!$C$29</f>
        <v>126.04007782887089</v>
      </c>
      <c r="K86" s="44">
        <f>'Workings template'!$C$27+'Workings template'!$C$28+'Workings template'!$C$29</f>
        <v>126.04007782887089</v>
      </c>
      <c r="L86" s="44">
        <f>'Workings template'!$C$27+'Workings template'!$C$28+'Workings template'!$C$29</f>
        <v>126.04007782887089</v>
      </c>
      <c r="M86" s="44">
        <f>'Workings template'!$C$27+'Workings template'!$C$28+'Workings template'!$C$29</f>
        <v>126.04007782887089</v>
      </c>
      <c r="N86" s="44">
        <f>'Workings template'!$C$27+'Workings template'!$C$28+'Workings template'!$C$29</f>
        <v>126.04007782887089</v>
      </c>
      <c r="O86" s="44">
        <f>'Workings template'!$C$27+'Workings template'!$C$28+'Workings template'!$C$29</f>
        <v>126.04007782887089</v>
      </c>
      <c r="P86" s="44">
        <f>'Workings template'!$C$27+'Workings template'!$C$28+'Workings template'!$C$29</f>
        <v>126.04007782887089</v>
      </c>
      <c r="Q86" s="44">
        <f>'Workings template'!$C$27+'Workings template'!$C$28+'Workings template'!$C$29</f>
        <v>126.04007782887089</v>
      </c>
      <c r="R86" s="44">
        <f>'Workings template'!$C$27+'Workings template'!$C$28+'Workings template'!$C$29</f>
        <v>126.04007782887089</v>
      </c>
      <c r="S86" s="44">
        <f>'Workings template'!$C$27+'Workings template'!$C$28+'Workings template'!$C$29</f>
        <v>126.04007782887089</v>
      </c>
      <c r="T86" s="44">
        <f>'Workings template'!$C$27+'Workings template'!$C$28+'Workings template'!$C$29</f>
        <v>126.04007782887089</v>
      </c>
      <c r="U86" s="44">
        <f>'Workings template'!$C$27+'Workings template'!$C$28+'Workings template'!$C$29</f>
        <v>126.04007782887089</v>
      </c>
      <c r="V86" s="44">
        <f>'Workings template'!$C$27+'Workings template'!$C$28+'Workings template'!$C$29</f>
        <v>126.04007782887089</v>
      </c>
      <c r="W86" s="44">
        <f>'Workings template'!$C$27+'Workings template'!$C$28+'Workings template'!$C$29</f>
        <v>126.04007782887089</v>
      </c>
      <c r="X86" s="44">
        <f>'Workings template'!$C$27+'Workings template'!$C$28+'Workings template'!$C$29</f>
        <v>126.04007782887089</v>
      </c>
      <c r="Y86" s="44">
        <f>'Workings template'!$C$27+'Workings template'!$C$28+'Workings template'!$C$29</f>
        <v>126.04007782887089</v>
      </c>
      <c r="Z86" s="44">
        <f>'Workings template'!$C$27+'Workings template'!$C$28+'Workings template'!$C$29</f>
        <v>126.04007782887089</v>
      </c>
      <c r="AA86" s="44">
        <f>'Workings template'!$C$27+'Workings template'!$C$28+'Workings template'!$C$29</f>
        <v>126.04007782887089</v>
      </c>
      <c r="AB86" s="44">
        <f>'Workings template'!$C$27+'Workings template'!$C$28+'Workings template'!$C$29</f>
        <v>126.04007782887089</v>
      </c>
      <c r="AC86" s="44">
        <f>'Workings template'!$C$27+'Workings template'!$C$28+'Workings template'!$C$29</f>
        <v>126.04007782887089</v>
      </c>
      <c r="AD86" s="44">
        <f>'Workings template'!$C$27+'Workings template'!$C$28+'Workings template'!$C$29</f>
        <v>126.04007782887089</v>
      </c>
      <c r="AE86" s="44">
        <f>'Workings template'!$C$27+'Workings template'!$C$28+'Workings template'!$C$29</f>
        <v>126.04007782887089</v>
      </c>
      <c r="AF86" s="44">
        <f>'Workings template'!$C$27+'Workings template'!$C$28+'Workings template'!$C$29</f>
        <v>126.04007782887089</v>
      </c>
      <c r="AG86" s="44">
        <f>'Workings template'!$C$27+'Workings template'!$C$28+'Workings template'!$C$29</f>
        <v>126.04007782887089</v>
      </c>
      <c r="AH86" s="44">
        <f>'Workings template'!$C$27+'Workings template'!$C$28+'Workings template'!$C$29</f>
        <v>126.04007782887089</v>
      </c>
      <c r="AI86" s="44">
        <f>'Workings template'!$C$27+'Workings template'!$C$28+'Workings template'!$C$29</f>
        <v>126.04007782887089</v>
      </c>
      <c r="AJ86" s="44">
        <f>'Workings template'!$C$27+'Workings template'!$C$28+'Workings template'!$C$29</f>
        <v>126.04007782887089</v>
      </c>
      <c r="AK86" s="44">
        <f>'Workings template'!$C$27+'Workings template'!$C$28+'Workings template'!$C$29</f>
        <v>126.04007782887089</v>
      </c>
      <c r="AL86" s="44">
        <f>'Workings template'!$C$27+'Workings template'!$C$28+'Workings template'!$C$29</f>
        <v>126.04007782887089</v>
      </c>
      <c r="AM86" s="44">
        <f>'Workings template'!$C$27+'Workings template'!$C$28+'Workings template'!$C$29</f>
        <v>126.04007782887089</v>
      </c>
      <c r="AN86" s="44">
        <f>'Workings template'!$C$27+'Workings template'!$C$28+'Workings template'!$C$29</f>
        <v>126.04007782887089</v>
      </c>
      <c r="AO86" s="44">
        <f>'Workings template'!$C$27+'Workings template'!$C$28+'Workings template'!$C$29</f>
        <v>126.04007782887089</v>
      </c>
      <c r="AP86" s="44">
        <f>'Workings template'!$C$27+'Workings template'!$C$28+'Workings template'!$C$29</f>
        <v>126.04007782887089</v>
      </c>
      <c r="AQ86" s="44">
        <f>'Workings template'!$C$27+'Workings template'!$C$28+'Workings template'!$C$29</f>
        <v>126.04007782887089</v>
      </c>
      <c r="AR86" s="44">
        <f>'Workings template'!$C$27+'Workings template'!$C$28+'Workings template'!$C$29</f>
        <v>126.04007782887089</v>
      </c>
      <c r="AS86" s="44">
        <f>'Workings template'!$C$27+'Workings template'!$C$28+'Workings template'!$C$29</f>
        <v>126.04007782887089</v>
      </c>
      <c r="AT86" s="44">
        <f>'Workings template'!$C$27+'Workings template'!$C$28+'Workings template'!$C$29</f>
        <v>126.04007782887089</v>
      </c>
      <c r="AU86" s="44">
        <f>'Workings template'!$C$27+'Workings template'!$C$28+'Workings template'!$C$29</f>
        <v>126.04007782887089</v>
      </c>
      <c r="AV86" s="44">
        <f>'Workings template'!$C$27+'Workings template'!$C$28+'Workings template'!$C$29</f>
        <v>126.04007782887089</v>
      </c>
      <c r="AW86" s="44">
        <f>'Workings template'!$C$27+'Workings template'!$C$28+'Workings template'!$C$29</f>
        <v>126.04007782887089</v>
      </c>
      <c r="AX86" s="44">
        <f>'Workings template'!$C$27+'Workings template'!$C$28+'Workings template'!$C$29</f>
        <v>126.04007782887089</v>
      </c>
      <c r="AY86" s="44">
        <f>'Workings template'!$C$27+'Workings template'!$C$28+'Workings template'!$C$29</f>
        <v>126.04007782887089</v>
      </c>
      <c r="AZ86" s="44">
        <f>'Workings template'!$C$27+'Workings template'!$C$28+'Workings template'!$C$29</f>
        <v>126.04007782887089</v>
      </c>
      <c r="BA86" s="44">
        <f>'Workings template'!$C$27+'Workings template'!$C$28+'Workings template'!$C$29</f>
        <v>126.04007782887089</v>
      </c>
      <c r="BB86" s="44">
        <f>'Workings template'!$C$27+'Workings template'!$C$28+'Workings template'!$C$29</f>
        <v>126.04007782887089</v>
      </c>
      <c r="BC86" s="44">
        <f>'Workings template'!$C$27+'Workings template'!$C$28+'Workings template'!$C$29</f>
        <v>126.04007782887089</v>
      </c>
      <c r="BD86" s="44">
        <f>'Workings template'!$C$27+'Workings template'!$C$28+'Workings template'!$C$29</f>
        <v>126.04007782887089</v>
      </c>
    </row>
    <row r="87" spans="1:56" x14ac:dyDescent="0.3">
      <c r="A87" s="190"/>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0"/>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0"/>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0"/>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0"/>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0"/>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0"/>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29"/>
  <sheetViews>
    <sheetView workbookViewId="0">
      <selection activeCell="A19" sqref="A19:D21"/>
    </sheetView>
  </sheetViews>
  <sheetFormatPr defaultRowHeight="15" x14ac:dyDescent="0.25"/>
  <cols>
    <col min="1" max="1" width="121.7109375" customWidth="1"/>
    <col min="2" max="2" width="10.5703125" customWidth="1"/>
    <col min="3" max="3" width="10.5703125" bestFit="1" customWidth="1"/>
    <col min="4" max="4" width="10.42578125" customWidth="1"/>
    <col min="6" max="6" width="12.7109375" bestFit="1" customWidth="1"/>
    <col min="7" max="7" width="13.85546875" bestFit="1" customWidth="1"/>
    <col min="9" max="9" width="11.140625" bestFit="1" customWidth="1"/>
    <col min="10" max="11" width="12.7109375" bestFit="1" customWidth="1"/>
  </cols>
  <sheetData>
    <row r="1" spans="1:7" ht="18.75" x14ac:dyDescent="0.3">
      <c r="A1" s="1" t="s">
        <v>344</v>
      </c>
    </row>
    <row r="2" spans="1:7" ht="21" x14ac:dyDescent="0.35">
      <c r="A2" t="s">
        <v>334</v>
      </c>
    </row>
    <row r="3" spans="1:7" x14ac:dyDescent="0.25">
      <c r="F3" s="136"/>
      <c r="G3" s="136"/>
    </row>
    <row r="4" spans="1:7" x14ac:dyDescent="0.25">
      <c r="B4" t="s">
        <v>254</v>
      </c>
      <c r="C4" t="s">
        <v>255</v>
      </c>
      <c r="D4" t="s">
        <v>256</v>
      </c>
    </row>
    <row r="6" spans="1:7" x14ac:dyDescent="0.25">
      <c r="A6" t="s">
        <v>362</v>
      </c>
      <c r="B6">
        <v>12.37</v>
      </c>
    </row>
    <row r="7" spans="1:7" x14ac:dyDescent="0.25">
      <c r="A7" t="s">
        <v>351</v>
      </c>
      <c r="B7" t="s">
        <v>352</v>
      </c>
    </row>
    <row r="9" spans="1:7" x14ac:dyDescent="0.25">
      <c r="A9" t="s">
        <v>348</v>
      </c>
      <c r="B9" s="192">
        <v>9394</v>
      </c>
      <c r="C9" s="192">
        <v>9166</v>
      </c>
      <c r="D9" s="192">
        <v>9167</v>
      </c>
    </row>
    <row r="10" spans="1:7" x14ac:dyDescent="0.25">
      <c r="A10" t="s">
        <v>349</v>
      </c>
      <c r="B10" s="192">
        <v>11794</v>
      </c>
      <c r="C10" s="192">
        <v>11492</v>
      </c>
      <c r="D10" s="192">
        <v>11949</v>
      </c>
    </row>
    <row r="11" spans="1:7" x14ac:dyDescent="0.25">
      <c r="A11" t="s">
        <v>350</v>
      </c>
      <c r="B11" s="137">
        <f>SUM(B10-B9)</f>
        <v>2400</v>
      </c>
      <c r="C11" s="137">
        <f>SUM(C10-C9)</f>
        <v>2326</v>
      </c>
      <c r="D11" s="137">
        <f>D10-D9</f>
        <v>2782</v>
      </c>
    </row>
    <row r="12" spans="1:7" x14ac:dyDescent="0.25">
      <c r="B12" s="137"/>
      <c r="C12" s="137"/>
      <c r="D12" s="136"/>
    </row>
    <row r="13" spans="1:7" x14ac:dyDescent="0.25">
      <c r="A13" t="s">
        <v>353</v>
      </c>
      <c r="B13" s="148">
        <v>0</v>
      </c>
      <c r="C13">
        <v>5</v>
      </c>
      <c r="D13" s="144"/>
    </row>
    <row r="14" spans="1:7" x14ac:dyDescent="0.25">
      <c r="A14" t="s">
        <v>354</v>
      </c>
      <c r="B14" s="148">
        <v>0</v>
      </c>
      <c r="C14" s="148">
        <v>3</v>
      </c>
      <c r="D14" s="148"/>
    </row>
    <row r="15" spans="1:7" x14ac:dyDescent="0.25">
      <c r="A15" t="s">
        <v>357</v>
      </c>
      <c r="B15" s="148">
        <v>0</v>
      </c>
      <c r="C15" s="148">
        <v>122</v>
      </c>
      <c r="D15" s="148"/>
    </row>
    <row r="16" spans="1:7" x14ac:dyDescent="0.25">
      <c r="B16" s="148"/>
      <c r="C16" s="148"/>
      <c r="D16" s="148"/>
    </row>
    <row r="17" spans="1:4" x14ac:dyDescent="0.25">
      <c r="A17" t="s">
        <v>373</v>
      </c>
      <c r="B17" s="191">
        <v>0</v>
      </c>
      <c r="C17" s="191">
        <v>0.15675651741666674</v>
      </c>
      <c r="D17" s="191">
        <v>0.18528969324154332</v>
      </c>
    </row>
    <row r="18" spans="1:4" x14ac:dyDescent="0.25">
      <c r="B18" s="148"/>
      <c r="C18" s="148"/>
      <c r="D18" s="148"/>
    </row>
    <row r="19" spans="1:4" x14ac:dyDescent="0.25">
      <c r="A19" t="s">
        <v>390</v>
      </c>
      <c r="B19">
        <v>0</v>
      </c>
      <c r="C19" s="146">
        <f>C13*$C$17</f>
        <v>0.7837825870833337</v>
      </c>
    </row>
    <row r="20" spans="1:4" x14ac:dyDescent="0.25">
      <c r="A20" t="s">
        <v>391</v>
      </c>
      <c r="B20">
        <v>0</v>
      </c>
      <c r="C20" s="146">
        <f t="shared" ref="C20:C21" si="0">C14*$C$17</f>
        <v>0.47026955225000022</v>
      </c>
    </row>
    <row r="21" spans="1:4" x14ac:dyDescent="0.25">
      <c r="A21" t="s">
        <v>392</v>
      </c>
      <c r="B21">
        <v>0</v>
      </c>
      <c r="C21" s="146">
        <f t="shared" si="0"/>
        <v>19.124295124833342</v>
      </c>
    </row>
    <row r="23" spans="1:4" x14ac:dyDescent="0.25">
      <c r="A23" t="s">
        <v>355</v>
      </c>
      <c r="B23" s="137">
        <f>$B$11*B19</f>
        <v>0</v>
      </c>
      <c r="C23" s="137">
        <f>$C$11*C19</f>
        <v>1823.0782975558343</v>
      </c>
    </row>
    <row r="24" spans="1:4" x14ac:dyDescent="0.25">
      <c r="A24" t="s">
        <v>356</v>
      </c>
      <c r="B24" s="137">
        <f t="shared" ref="B24:B25" si="1">$B$11*B20</f>
        <v>0</v>
      </c>
      <c r="C24" s="137">
        <f t="shared" ref="C24" si="2">$C$11*C20</f>
        <v>1093.8469785335005</v>
      </c>
    </row>
    <row r="25" spans="1:4" x14ac:dyDescent="0.25">
      <c r="A25" t="s">
        <v>358</v>
      </c>
      <c r="B25" s="137">
        <f t="shared" si="1"/>
        <v>0</v>
      </c>
      <c r="C25" s="137">
        <f>$C$11*C21</f>
        <v>44483.110460362353</v>
      </c>
    </row>
    <row r="27" spans="1:4" x14ac:dyDescent="0.25">
      <c r="A27" t="s">
        <v>359</v>
      </c>
      <c r="B27" s="145">
        <f>B19*$B$6</f>
        <v>0</v>
      </c>
      <c r="C27" s="145">
        <f>C19*$B$6/2</f>
        <v>4.8476953011104182</v>
      </c>
    </row>
    <row r="28" spans="1:4" x14ac:dyDescent="0.25">
      <c r="A28" t="s">
        <v>360</v>
      </c>
      <c r="B28" s="145">
        <f t="shared" ref="B28:C29" si="3">B20*$B$6</f>
        <v>0</v>
      </c>
      <c r="C28" s="145">
        <f>C20*$B$6/2</f>
        <v>2.9086171806662513</v>
      </c>
    </row>
    <row r="29" spans="1:4" x14ac:dyDescent="0.25">
      <c r="A29" t="s">
        <v>361</v>
      </c>
      <c r="B29" s="145">
        <f t="shared" si="3"/>
        <v>0</v>
      </c>
      <c r="C29" s="145">
        <f>C21*$B$6/2</f>
        <v>118.28376534709422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abSelected="1" workbookViewId="0">
      <selection activeCell="D15" sqref="D15"/>
    </sheetView>
  </sheetViews>
  <sheetFormatPr defaultRowHeight="15" x14ac:dyDescent="0.25"/>
  <cols>
    <col min="1" max="1" width="52.140625" customWidth="1"/>
    <col min="2" max="2" width="11.140625" bestFit="1" customWidth="1"/>
    <col min="4" max="4" width="89.85546875" customWidth="1"/>
    <col min="5" max="5" width="14.42578125" customWidth="1"/>
  </cols>
  <sheetData>
    <row r="1" spans="1:5" x14ac:dyDescent="0.25">
      <c r="A1" s="149" t="s">
        <v>363</v>
      </c>
    </row>
    <row r="2" spans="1:5" x14ac:dyDescent="0.25">
      <c r="A2" s="193" t="s">
        <v>364</v>
      </c>
      <c r="B2" s="193" t="s">
        <v>365</v>
      </c>
      <c r="C2" s="193" t="s">
        <v>367</v>
      </c>
      <c r="D2" s="193" t="s">
        <v>368</v>
      </c>
      <c r="E2" s="193" t="s">
        <v>366</v>
      </c>
    </row>
    <row r="3" spans="1:5" ht="30" x14ac:dyDescent="0.25">
      <c r="A3" s="194" t="s">
        <v>374</v>
      </c>
      <c r="B3" s="194" t="s">
        <v>369</v>
      </c>
      <c r="C3" s="195"/>
      <c r="D3" s="196" t="s">
        <v>389</v>
      </c>
      <c r="E3" s="194" t="s">
        <v>372</v>
      </c>
    </row>
    <row r="4" spans="1:5" x14ac:dyDescent="0.25">
      <c r="A4" s="194" t="s">
        <v>375</v>
      </c>
      <c r="B4" s="194" t="s">
        <v>369</v>
      </c>
      <c r="C4" s="195"/>
      <c r="D4" s="194" t="s">
        <v>376</v>
      </c>
      <c r="E4" s="194" t="s">
        <v>377</v>
      </c>
    </row>
    <row r="5" spans="1:5" x14ac:dyDescent="0.25">
      <c r="A5" s="194" t="s">
        <v>378</v>
      </c>
      <c r="B5" s="194" t="s">
        <v>369</v>
      </c>
      <c r="C5" s="195"/>
      <c r="D5" s="194" t="s">
        <v>379</v>
      </c>
      <c r="E5" s="194" t="s">
        <v>380</v>
      </c>
    </row>
    <row r="6" spans="1:5" x14ac:dyDescent="0.25">
      <c r="A6" s="194" t="s">
        <v>373</v>
      </c>
      <c r="B6" s="194" t="s">
        <v>369</v>
      </c>
      <c r="C6" s="195"/>
      <c r="D6" s="194" t="s">
        <v>381</v>
      </c>
      <c r="E6" s="194" t="s">
        <v>382</v>
      </c>
    </row>
    <row r="7" spans="1:5" x14ac:dyDescent="0.25">
      <c r="A7" s="194" t="s">
        <v>383</v>
      </c>
      <c r="B7" s="194" t="s">
        <v>369</v>
      </c>
      <c r="C7" s="195"/>
      <c r="D7" s="194" t="s">
        <v>384</v>
      </c>
      <c r="E7" s="194" t="s">
        <v>385</v>
      </c>
    </row>
    <row r="8" spans="1:5" ht="30" x14ac:dyDescent="0.25">
      <c r="A8" s="194" t="s">
        <v>386</v>
      </c>
      <c r="B8" s="194" t="s">
        <v>369</v>
      </c>
      <c r="C8" s="197"/>
      <c r="D8" s="196" t="s">
        <v>387</v>
      </c>
      <c r="E8" s="194" t="s">
        <v>388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59107C5-B401-4A16-BB12-3D243B9D13F0}">
  <ds:schemaRefs>
    <ds:schemaRef ds:uri="http://purl.org/dc/terms/"/>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efb98dbe-6680-48eb-ac67-85b3a61e7855"/>
    <ds:schemaRef ds:uri="http://schemas.microsoft.com/sharepoint/v3/fields"/>
    <ds:schemaRef ds:uri="eecedeb9-13b3-4e62-b003-046c92e1668a"/>
  </ds:schemaRefs>
</ds:datastoreItem>
</file>

<file path=customXml/itemProps3.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4.xml><?xml version="1.0" encoding="utf-8"?>
<ds:datastoreItem xmlns:ds="http://schemas.openxmlformats.org/officeDocument/2006/customXml" ds:itemID="{215976EE-BC0E-49E4-8A34-08E2478D001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version control</vt:lpstr>
      <vt:lpstr>Guidance</vt:lpstr>
      <vt:lpstr>Option summary</vt:lpstr>
      <vt:lpstr>Fixed data</vt:lpstr>
      <vt:lpstr>Workings baseline</vt:lpstr>
      <vt:lpstr>Baseline</vt:lpstr>
      <vt:lpstr>Option 1</vt:lpstr>
      <vt:lpstr>Workings template</vt:lpstr>
      <vt:lpstr>Assumptions</vt:lpstr>
      <vt:lpstr>Baseline!Print_Area</vt:lpstr>
      <vt:lpstr>'Option 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Williams1, Rhys</cp:lastModifiedBy>
  <cp:lastPrinted>2015-10-02T14:59:32Z</cp:lastPrinted>
  <dcterms:created xsi:type="dcterms:W3CDTF">2012-02-15T20:11:21Z</dcterms:created>
  <dcterms:modified xsi:type="dcterms:W3CDTF">2018-07-03T09:13:47Z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