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0245" windowHeight="8190" tabRatio="779" firstSheet="1" activeTab="7"/>
  </bookViews>
  <sheets>
    <sheet name="version control" sheetId="30" r:id="rId1"/>
    <sheet name="Guidance" sheetId="28" r:id="rId2"/>
    <sheet name="Option summary" sheetId="29" r:id="rId3"/>
    <sheet name="Fixed data" sheetId="20" r:id="rId4"/>
    <sheet name="Workings baseline" sheetId="27" r:id="rId5"/>
    <sheet name="Baseline" sheetId="33" r:id="rId6"/>
    <sheet name="Option 1" sheetId="34" r:id="rId7"/>
    <sheet name="Workings template" sheetId="32" r:id="rId8"/>
    <sheet name="Assumptions" sheetId="35" r:id="rId9"/>
  </sheets>
  <definedNames>
    <definedName name="_xlnm.Print_Area" localSheetId="5">Baseline!$A$1:$AB$104</definedName>
    <definedName name="_xlnm.Print_Area" localSheetId="6">'Option 1'!$A$1:$AB$104</definedName>
  </definedNames>
  <calcPr calcId="145621" calcOnSave="0"/>
</workbook>
</file>

<file path=xl/calcChain.xml><?xml version="1.0" encoding="utf-8"?>
<calcChain xmlns="http://schemas.openxmlformats.org/spreadsheetml/2006/main">
  <c r="C27" i="32" l="1"/>
  <c r="C29" i="32" l="1"/>
  <c r="C28" i="32"/>
  <c r="C19" i="32"/>
  <c r="C21" i="32"/>
  <c r="C20" i="32"/>
  <c r="C25" i="32" l="1"/>
  <c r="C24" i="32"/>
  <c r="C23" i="32"/>
  <c r="E14" i="34" l="1"/>
  <c r="E14" i="33"/>
  <c r="B24" i="32"/>
  <c r="E15" i="34"/>
  <c r="E15" i="33"/>
  <c r="B25" i="32"/>
  <c r="E13" i="34"/>
  <c r="E13" i="33"/>
  <c r="B23" i="32"/>
  <c r="C29" i="29"/>
  <c r="C28" i="29"/>
  <c r="F13" i="33" l="1"/>
  <c r="B28" i="32"/>
  <c r="B29" i="32"/>
  <c r="B27" i="32"/>
  <c r="F13" i="34"/>
  <c r="F15" i="33"/>
  <c r="E86" i="34" l="1"/>
  <c r="F15" i="34"/>
  <c r="Z86" i="34"/>
  <c r="F14" i="33"/>
  <c r="F14" i="34"/>
  <c r="AT86" i="34"/>
  <c r="AR86" i="34"/>
  <c r="AN86" i="34"/>
  <c r="O86" i="34"/>
  <c r="L86" i="34"/>
  <c r="Y86" i="34"/>
  <c r="AU86" i="34"/>
  <c r="AK86" i="34"/>
  <c r="AI86" i="34"/>
  <c r="AX86" i="34"/>
  <c r="V86" i="34"/>
  <c r="BC86" i="34"/>
  <c r="N86" i="34" l="1"/>
  <c r="AM86" i="34"/>
  <c r="AO86" i="34"/>
  <c r="AQ86" i="34"/>
  <c r="U86" i="34"/>
  <c r="AJ86" i="34"/>
  <c r="X86" i="34"/>
  <c r="AG86" i="34"/>
  <c r="AH86" i="34"/>
  <c r="P86" i="34"/>
  <c r="AE86" i="34"/>
  <c r="M86" i="34"/>
  <c r="R86" i="34"/>
  <c r="AL86" i="34"/>
  <c r="S86" i="34"/>
  <c r="F86" i="34"/>
  <c r="H86" i="34"/>
  <c r="G86" i="34"/>
  <c r="AF86" i="34"/>
  <c r="AP86" i="34"/>
  <c r="BD86" i="34"/>
  <c r="AS86" i="34"/>
  <c r="I86" i="34"/>
  <c r="Q86" i="34"/>
  <c r="T86" i="34"/>
  <c r="K86" i="34"/>
  <c r="J86" i="34"/>
  <c r="W86" i="34"/>
  <c r="AA86" i="34"/>
  <c r="AB86" i="34"/>
  <c r="AC86" i="34"/>
  <c r="AD86" i="34"/>
  <c r="AV86" i="34"/>
  <c r="AW86" i="34"/>
  <c r="AY86" i="34"/>
  <c r="AZ86" i="34"/>
  <c r="BA86" i="34"/>
  <c r="BB86" i="34"/>
  <c r="E68" i="33"/>
  <c r="E67" i="33"/>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G7" i="20"/>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W26" i="34"/>
  <c r="AW28" i="34" s="1"/>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F68"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V26" i="34"/>
  <c r="V28" i="34" s="1"/>
  <c r="AH26" i="34"/>
  <c r="AH28" i="34" s="1"/>
  <c r="AT26" i="34"/>
  <c r="AT28" i="34" s="1"/>
  <c r="AT29" i="34" s="1"/>
  <c r="M26" i="34"/>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J26" i="33"/>
  <c r="AJ28" i="33" s="1"/>
  <c r="AV26" i="33"/>
  <c r="AV28" i="33" s="1"/>
  <c r="F67" i="33"/>
  <c r="R67" i="33"/>
  <c r="AD67" i="33"/>
  <c r="AP67" i="33"/>
  <c r="BB67" i="33"/>
  <c r="K67" i="34"/>
  <c r="W67" i="34"/>
  <c r="AI67" i="34"/>
  <c r="AU67" i="34"/>
  <c r="M26" i="33"/>
  <c r="M28" i="33" s="1"/>
  <c r="M29" i="33" s="1"/>
  <c r="AK26" i="33"/>
  <c r="AK28" i="33" s="1"/>
  <c r="AB26" i="34"/>
  <c r="AB28" i="34" s="1"/>
  <c r="AB29" i="34" s="1"/>
  <c r="AE26" i="34"/>
  <c r="L67" i="34"/>
  <c r="X67" i="34"/>
  <c r="AJ67" i="34"/>
  <c r="AV67" i="34"/>
  <c r="AF69" i="34"/>
  <c r="AS69" i="34"/>
  <c r="Z26" i="33"/>
  <c r="Z28" i="33" s="1"/>
  <c r="Z29" i="33" s="1"/>
  <c r="Q26" i="34"/>
  <c r="Q28" i="34" s="1"/>
  <c r="AO26" i="34"/>
  <c r="AO28" i="34" s="1"/>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J28" i="34"/>
  <c r="J29" i="34" s="1"/>
  <c r="AP28" i="34"/>
  <c r="AY33" i="34"/>
  <c r="S33" i="34"/>
  <c r="AJ33" i="34"/>
  <c r="BA33" i="34"/>
  <c r="U33" i="34"/>
  <c r="AD33" i="34"/>
  <c r="AM33" i="34"/>
  <c r="AV33" i="34"/>
  <c r="X33" i="34"/>
  <c r="AW33" i="34"/>
  <c r="AG33" i="34"/>
  <c r="Q33" i="34"/>
  <c r="AX33" i="34"/>
  <c r="AH33" i="34"/>
  <c r="R33" i="34"/>
  <c r="AE28" i="34"/>
  <c r="AE29" i="34" s="1"/>
  <c r="M28" i="34"/>
  <c r="M29" i="34" s="1"/>
  <c r="AW49" i="34"/>
  <c r="AX49" i="34"/>
  <c r="AY49" i="34"/>
  <c r="AZ49" i="34"/>
  <c r="BA49" i="34"/>
  <c r="BB49" i="34"/>
  <c r="BC49" i="34"/>
  <c r="BD49" i="34"/>
  <c r="H29" i="34"/>
  <c r="K28" i="34"/>
  <c r="K29" i="34" s="1"/>
  <c r="AQ28" i="34"/>
  <c r="AQ29" i="34" s="1"/>
  <c r="F26" i="33"/>
  <c r="F28" i="33" s="1"/>
  <c r="AI31" i="33" s="1"/>
  <c r="P28" i="33"/>
  <c r="P29" i="33" s="1"/>
  <c r="AO54" i="33"/>
  <c r="BB54" i="33"/>
  <c r="AK54" i="33"/>
  <c r="AI37" i="33"/>
  <c r="AR37" i="33"/>
  <c r="BA37" i="33"/>
  <c r="U37" i="33"/>
  <c r="AL37" i="33"/>
  <c r="AW37" i="33"/>
  <c r="Q37" i="33"/>
  <c r="Z37" i="33"/>
  <c r="AM37" i="33"/>
  <c r="AN37" i="33"/>
  <c r="P37" i="33"/>
  <c r="AF28" i="33"/>
  <c r="AF29" i="33" s="1"/>
  <c r="AW49" i="33"/>
  <c r="AG49" i="33"/>
  <c r="AX49" i="33"/>
  <c r="AH49" i="33"/>
  <c r="AY49" i="33"/>
  <c r="AI49" i="33"/>
  <c r="AZ49" i="33"/>
  <c r="AJ49" i="33"/>
  <c r="BC49" i="33"/>
  <c r="AM49" i="33"/>
  <c r="BD49" i="33"/>
  <c r="AN49" i="33"/>
  <c r="BC45" i="33"/>
  <c r="AM45" i="33"/>
  <c r="W45" i="33"/>
  <c r="AV45" i="33"/>
  <c r="AF45" i="33"/>
  <c r="AW45" i="33"/>
  <c r="AG45" i="33"/>
  <c r="AX45" i="33"/>
  <c r="AH45" i="33"/>
  <c r="BA45" i="33"/>
  <c r="AK45" i="33"/>
  <c r="U45" i="33"/>
  <c r="AT45" i="33"/>
  <c r="AD45" i="33"/>
  <c r="AU32" i="33"/>
  <c r="AE32" i="33"/>
  <c r="O32" i="33"/>
  <c r="AV32" i="33"/>
  <c r="AF32" i="33"/>
  <c r="P32" i="33"/>
  <c r="AW32" i="33"/>
  <c r="AG32" i="33"/>
  <c r="I32" i="33"/>
  <c r="AP32" i="33"/>
  <c r="Z32" i="33"/>
  <c r="J32" i="33"/>
  <c r="AL32" i="33"/>
  <c r="V32"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U32" i="33"/>
  <c r="P33" i="33"/>
  <c r="S26" i="33"/>
  <c r="AA26" i="33"/>
  <c r="AQ26" i="33"/>
  <c r="AA45" i="33"/>
  <c r="W29" i="33"/>
  <c r="AI32" i="33"/>
  <c r="I33" i="33"/>
  <c r="R40" i="33"/>
  <c r="AI42" i="33"/>
  <c r="AT48" i="33"/>
  <c r="AC32" i="33"/>
  <c r="S34" i="33"/>
  <c r="Z39" i="33"/>
  <c r="Q40" i="33"/>
  <c r="AY45" i="33"/>
  <c r="AH55" i="33"/>
  <c r="AW48" i="33"/>
  <c r="AG48" i="33"/>
  <c r="AX48" i="33"/>
  <c r="AH48" i="33"/>
  <c r="AY48" i="33"/>
  <c r="AI48" i="33"/>
  <c r="AZ48" i="33"/>
  <c r="AJ48" i="33"/>
  <c r="BC48" i="33"/>
  <c r="AM48" i="33"/>
  <c r="BD48" i="33"/>
  <c r="AN48" i="33"/>
  <c r="X48" i="33"/>
  <c r="AU34" i="33"/>
  <c r="O34" i="33"/>
  <c r="X34" i="33"/>
  <c r="AG34" i="33"/>
  <c r="AP34" i="33"/>
  <c r="J34" i="33"/>
  <c r="AC34" i="33"/>
  <c r="AT34" i="33"/>
  <c r="N34" i="33"/>
  <c r="AP50" i="33"/>
  <c r="Z50" i="33"/>
  <c r="AQ50" i="33"/>
  <c r="AA50" i="33"/>
  <c r="AR50" i="33"/>
  <c r="AB50" i="33"/>
  <c r="AS50" i="33"/>
  <c r="AC50" i="33"/>
  <c r="AV50" i="33"/>
  <c r="AF50" i="33"/>
  <c r="AO50" i="33"/>
  <c r="X33" i="33"/>
  <c r="AQ45" i="33"/>
  <c r="AK49" i="33"/>
  <c r="AR32" i="33"/>
  <c r="AD49" i="33"/>
  <c r="AB32" i="33"/>
  <c r="Y33" i="33"/>
  <c r="AR34" i="33"/>
  <c r="S39" i="33"/>
  <c r="AR45" i="33"/>
  <c r="AM50" i="33"/>
  <c r="AQ32" i="33"/>
  <c r="AU33" i="33"/>
  <c r="AP39" i="33"/>
  <c r="AI45" i="33"/>
  <c r="AC49" i="33"/>
  <c r="AB45" i="33"/>
  <c r="BC50" i="33"/>
  <c r="AY33" i="33"/>
  <c r="AI33" i="33"/>
  <c r="S33" i="33"/>
  <c r="AZ33" i="33"/>
  <c r="AJ33" i="33"/>
  <c r="T33" i="33"/>
  <c r="BA33" i="33"/>
  <c r="AC33" i="33"/>
  <c r="M33" i="33"/>
  <c r="AT33" i="33"/>
  <c r="AD33" i="33"/>
  <c r="N33" i="33"/>
  <c r="AO33" i="33"/>
  <c r="AX33" i="33"/>
  <c r="AH33" i="33"/>
  <c r="R33" i="33"/>
  <c r="BB55" i="33"/>
  <c r="AL55" i="33"/>
  <c r="AU55" i="33"/>
  <c r="AE55" i="33"/>
  <c r="AV55" i="33"/>
  <c r="AF55" i="33"/>
  <c r="AO55" i="33"/>
  <c r="AZ55" i="33"/>
  <c r="AJ55" i="33"/>
  <c r="AS55" i="33"/>
  <c r="AD48" i="33"/>
  <c r="AR29" i="33"/>
  <c r="G29" i="33"/>
  <c r="AK32" i="33"/>
  <c r="K26" i="33"/>
  <c r="AI26" i="33"/>
  <c r="N29" i="33"/>
  <c r="X29" i="33"/>
  <c r="AP42" i="33"/>
  <c r="BB50" i="33"/>
  <c r="AP55" i="33"/>
  <c r="AT49" i="33"/>
  <c r="AI55" i="33"/>
  <c r="AQ12" i="20"/>
  <c r="BF12" i="20"/>
  <c r="BD12" i="20"/>
  <c r="D78" i="20"/>
  <c r="B31" i="20" s="1"/>
  <c r="BG12" i="20"/>
  <c r="BE12" i="20"/>
  <c r="BC12" i="20"/>
  <c r="BA12" i="20"/>
  <c r="AY12" i="20"/>
  <c r="AW12" i="20"/>
  <c r="AU12" i="20"/>
  <c r="AS12" i="20"/>
  <c r="BB12" i="20"/>
  <c r="AZ12" i="20"/>
  <c r="AX12" i="20"/>
  <c r="AV12" i="20"/>
  <c r="AT12" i="20"/>
  <c r="AR12" i="20"/>
  <c r="AY31" i="33" l="1"/>
  <c r="AV29" i="34"/>
  <c r="AJ29" i="33"/>
  <c r="AM29" i="33"/>
  <c r="AF31" i="33"/>
  <c r="R31" i="33"/>
  <c r="AW31" i="33"/>
  <c r="L31" i="33"/>
  <c r="F29" i="33"/>
  <c r="AM31" i="33"/>
  <c r="X31" i="33"/>
  <c r="AU31" i="33"/>
  <c r="AD31" i="33"/>
  <c r="V31" i="33"/>
  <c r="P31" i="33"/>
  <c r="AP31" i="33"/>
  <c r="U31" i="33"/>
  <c r="AB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AY66" i="34"/>
  <c r="AY66" i="33"/>
  <c r="AY76" i="33" s="1"/>
  <c r="AM76" i="34"/>
  <c r="BA66" i="33"/>
  <c r="BA76" i="33" s="1"/>
  <c r="BA66" i="34"/>
  <c r="BA76" i="34" s="1"/>
  <c r="AN31" i="33"/>
  <c r="AO31" i="33"/>
  <c r="AL31" i="33"/>
  <c r="M31" i="33"/>
  <c r="AY76" i="34"/>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D76" i="34"/>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AK41" i="34"/>
  <c r="U41" i="34"/>
  <c r="U60" i="34" s="1"/>
  <c r="AT41" i="34"/>
  <c r="AD41" i="34"/>
  <c r="AD60" i="34" s="1"/>
  <c r="BC41" i="34"/>
  <c r="AM41" i="34"/>
  <c r="AM60" i="34" s="1"/>
  <c r="W41" i="34"/>
  <c r="AV41" i="34"/>
  <c r="AV60" i="34" s="1"/>
  <c r="AF41" i="34"/>
  <c r="AW41" i="34"/>
  <c r="AW60" i="34" s="1"/>
  <c r="AG41" i="34"/>
  <c r="AG60" i="34" s="1"/>
  <c r="Q41" i="34"/>
  <c r="Q60" i="34" s="1"/>
  <c r="AP41" i="34"/>
  <c r="AP60" i="34" s="1"/>
  <c r="Z41" i="34"/>
  <c r="Z60" i="34" s="1"/>
  <c r="AY41" i="34"/>
  <c r="AI41" i="34"/>
  <c r="AI60" i="34" s="1"/>
  <c r="S41" i="34"/>
  <c r="S60" i="34" s="1"/>
  <c r="AR41" i="34"/>
  <c r="AR60" i="34" s="1"/>
  <c r="AB41" i="34"/>
  <c r="AB60" i="34" s="1"/>
  <c r="AC41" i="34"/>
  <c r="AC60" i="34" s="1"/>
  <c r="AL41" i="34"/>
  <c r="AL60" i="34" s="1"/>
  <c r="AU41" i="34"/>
  <c r="BD41" i="34"/>
  <c r="X41" i="34"/>
  <c r="X60" i="34" s="1"/>
  <c r="Y41" i="34"/>
  <c r="AH41" i="34"/>
  <c r="AQ41" i="34"/>
  <c r="AZ41" i="34"/>
  <c r="T41" i="34"/>
  <c r="AS41" i="34"/>
  <c r="BB41" i="34"/>
  <c r="V41" i="34"/>
  <c r="V60" i="34" s="1"/>
  <c r="AE41" i="34"/>
  <c r="AE60" i="34" s="1"/>
  <c r="AN41" i="34"/>
  <c r="AO41" i="34"/>
  <c r="AO60" i="34" s="1"/>
  <c r="AX41" i="34"/>
  <c r="AX60" i="34" s="1"/>
  <c r="R41" i="34"/>
  <c r="R60" i="34" s="1"/>
  <c r="AA41" i="34"/>
  <c r="AA60" i="34" s="1"/>
  <c r="AJ41" i="34"/>
  <c r="AJ60" i="34" s="1"/>
  <c r="AS57" i="34"/>
  <c r="BB57" i="34"/>
  <c r="BB60" i="34" s="1"/>
  <c r="AL57" i="34"/>
  <c r="AU57" i="34"/>
  <c r="BD57" i="34"/>
  <c r="BD60" i="34" s="1"/>
  <c r="AN57" i="34"/>
  <c r="AN60" i="34" s="1"/>
  <c r="BA57" i="34"/>
  <c r="AT57" i="34"/>
  <c r="AM57" i="34"/>
  <c r="AW57" i="34"/>
  <c r="AG57" i="34"/>
  <c r="AP57" i="34"/>
  <c r="AY57" i="34"/>
  <c r="AI57" i="34"/>
  <c r="AR57" i="34"/>
  <c r="AK57" i="34"/>
  <c r="AV57" i="34"/>
  <c r="AX57" i="34"/>
  <c r="AQ57" i="34"/>
  <c r="AJ57" i="34"/>
  <c r="BC57" i="34"/>
  <c r="BC60" i="34" s="1"/>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BA60" i="34"/>
  <c r="G60" i="34"/>
  <c r="K60" i="34"/>
  <c r="O60" i="34"/>
  <c r="E63" i="34"/>
  <c r="E64" i="34" s="1"/>
  <c r="F61" i="34"/>
  <c r="AT60" i="34"/>
  <c r="J60" i="34"/>
  <c r="Y60" i="34"/>
  <c r="T60" i="34"/>
  <c r="AQ60" i="34"/>
  <c r="AF60" i="34"/>
  <c r="AY60" i="34"/>
  <c r="L60" i="34"/>
  <c r="I60" i="34"/>
  <c r="M60" i="34"/>
  <c r="P60" i="34"/>
  <c r="N60" i="34"/>
  <c r="AK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P36" i="33"/>
  <c r="P60" i="33" s="1"/>
  <c r="AW36" i="33"/>
  <c r="AO36" i="33"/>
  <c r="AG36" i="33"/>
  <c r="AG60" i="33" s="1"/>
  <c r="Y36" i="33"/>
  <c r="Q36" i="33"/>
  <c r="Q60" i="33" s="1"/>
  <c r="AX36" i="33"/>
  <c r="AP36" i="33"/>
  <c r="AH36" i="33"/>
  <c r="Z36" i="33"/>
  <c r="R36" i="33"/>
  <c r="R60" i="33" s="1"/>
  <c r="BA36" i="33"/>
  <c r="AS36" i="33"/>
  <c r="AK36" i="33"/>
  <c r="AC36" i="33"/>
  <c r="U36" i="33"/>
  <c r="M36" i="33"/>
  <c r="M60" i="33" s="1"/>
  <c r="BB36" i="33"/>
  <c r="AT36" i="33"/>
  <c r="AL36" i="33"/>
  <c r="AD36" i="33"/>
  <c r="V36" i="33"/>
  <c r="V60" i="33" s="1"/>
  <c r="N36" i="33"/>
  <c r="N60" i="33" s="1"/>
  <c r="AJ36" i="33"/>
  <c r="AQ36" i="33"/>
  <c r="AZ36" i="33"/>
  <c r="T36" i="33"/>
  <c r="AR36" i="33"/>
  <c r="AR60" i="33" s="1"/>
  <c r="AY36" i="33"/>
  <c r="AA36" i="33"/>
  <c r="AB36" i="33"/>
  <c r="AI36" i="33"/>
  <c r="L36" i="33"/>
  <c r="L60" i="33" s="1"/>
  <c r="S36" i="33"/>
  <c r="S60" i="33" s="1"/>
  <c r="AA29" i="33"/>
  <c r="D41" i="20"/>
  <c r="H12" i="20"/>
  <c r="AZ60" i="34" l="1"/>
  <c r="AU60" i="34"/>
  <c r="X60" i="33"/>
  <c r="AK60" i="33"/>
  <c r="AW60" i="33"/>
  <c r="AA60" i="33"/>
  <c r="AS60" i="34"/>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J62" i="34"/>
  <c r="K61" i="34" s="1"/>
  <c r="K63" i="33"/>
  <c r="K64" i="33" s="1"/>
  <c r="L62" i="33"/>
  <c r="M61" i="33" s="1"/>
  <c r="D46" i="20"/>
  <c r="M12" i="20"/>
  <c r="I77" i="34" l="1"/>
  <c r="I80" i="34" s="1"/>
  <c r="I81" i="34" s="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M62" i="34"/>
  <c r="N61" i="34" s="1"/>
  <c r="N63" i="33"/>
  <c r="N64" i="33" s="1"/>
  <c r="O62" i="33"/>
  <c r="P61" i="33" s="1"/>
  <c r="D49" i="20"/>
  <c r="P12" i="20"/>
  <c r="L77" i="34" l="1"/>
  <c r="L80" i="34" s="1"/>
  <c r="L81" i="34" s="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T62" i="34"/>
  <c r="U61" i="34" s="1"/>
  <c r="V62" i="33"/>
  <c r="W61" i="33" s="1"/>
  <c r="D56" i="20"/>
  <c r="W12" i="20"/>
  <c r="S77" i="34" l="1"/>
  <c r="S80" i="34" s="1"/>
  <c r="S81" i="34" s="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Q81" i="34" s="1"/>
  <c r="C6" i="34" s="1"/>
  <c r="I29" i="29" s="1"/>
  <c r="AR62" i="34"/>
  <c r="AS61" i="34" s="1"/>
  <c r="AT62" i="33"/>
  <c r="AU61" i="33" s="1"/>
  <c r="AR63" i="34" l="1"/>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authors>
    <author>Williams, Rhys (Future Networks)</author>
  </authors>
  <commentList>
    <comment ref="J7" authorId="0">
      <text>
        <r>
          <rPr>
            <b/>
            <sz val="9"/>
            <color indexed="81"/>
            <rFont val="Tahoma"/>
            <family val="2"/>
          </rPr>
          <t>Williams, Rhys (Future Networks):</t>
        </r>
        <r>
          <rPr>
            <sz val="9"/>
            <color indexed="81"/>
            <rFont val="Tahoma"/>
            <family val="2"/>
          </rPr>
          <t xml:space="preserve">
10% of NIA project costs have been included as 90% is funded through innovation
</t>
        </r>
      </text>
    </comment>
    <comment ref="L7" authorId="0">
      <text>
        <r>
          <rPr>
            <b/>
            <sz val="9"/>
            <color indexed="81"/>
            <rFont val="Tahoma"/>
            <family val="2"/>
          </rPr>
          <t>Williams, Rhys (Future Networks):</t>
        </r>
        <r>
          <rPr>
            <sz val="9"/>
            <color indexed="81"/>
            <rFont val="Tahoma"/>
            <family val="2"/>
          </rPr>
          <t xml:space="preserve">
Total NIA savings have been input into April to show benefits accrued during the NIA project</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<sst xmlns="http://schemas.openxmlformats.org/spreadsheetml/2006/main" count="753" uniqueCount="393">
  <si>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</si>
  <si>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</si>
  <si>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</si>
  <si>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</si>
  <si>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</si>
  <si>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</si>
  <si>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</si>
  <si>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</si>
  <si>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</si>
  <si>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</si>
  <si>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</si>
  <si>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</si>
  <si>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</si>
  <si>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</si>
  <si>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</si>
  <si>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</si>
  <si>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</si>
  <si>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</si>
  <si>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</si>
  <si>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</si>
  <si>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</si>
  <si>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</si>
  <si>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</si>
  <si>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</si>
  <si>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</si>
  <si>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</si>
  <si>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</si>
  <si>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</si>
  <si>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</si>
  <si>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</si>
  <si>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</si>
  <si>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</si>
  <si>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</si>
  <si>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</si>
  <si>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</si>
  <si>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</si>
  <si>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</si>
  <si>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</si>
  <si>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</si>
  <si>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</si>
  <si>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</si>
  <si>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</si>
  <si>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</si>
  <si>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</si>
  <si>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</si>
  <si>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</si>
  <si>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</si>
  <si>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</si>
  <si>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</si>
  <si>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</si>
  <si>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</si>
  <si>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</si>
  <si>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</si>
  <si>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</si>
  <si>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</si>
  <si>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</si>
  <si>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</si>
  <si>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</si>
  <si>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</si>
  <si>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</si>
  <si>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</si>
  <si>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</si>
  <si>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</si>
  <si>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</si>
  <si>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</si>
  <si>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</si>
  <si>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</si>
  <si>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</si>
  <si>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</si>
  <si>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</si>
  <si>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</si>
  <si>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</si>
  <si>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</si>
  <si>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</si>
  <si>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</si>
  <si>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</si>
  <si>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</si>
  <si>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</si>
  <si>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</si>
  <si>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</si>
  <si>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</si>
  <si>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</si>
  <si>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</si>
  <si>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</si>
  <si>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</si>
  <si>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</si>
  <si>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</si>
  <si>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</si>
  <si>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</si>
  <si>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</si>
  <si>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</si>
  <si>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</si>
  <si>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</si>
  <si>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</si>
  <si>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</si>
  <si>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</si>
  <si>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</si>
  <si>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</si>
  <si>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</si>
  <si>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</si>
  <si>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</si>
  <si>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</si>
  <si>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</si>
  <si>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</si>
  <si>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</si>
  <si>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</si>
  <si>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</si>
  <si>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</si>
  <si>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</si>
  <si>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</si>
  <si>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</si>
  <si>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</si>
  <si>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</si>
  <si>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</si>
  <si>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</si>
  <si>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</si>
  <si>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</si>
  <si>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</si>
  <si>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</si>
  <si>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</si>
  <si>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</si>
  <si>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</si>
  <si>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</si>
  <si>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</si>
  <si>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</si>
  <si>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</si>
  <si>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</si>
  <si>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</si>
  <si>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</si>
  <si>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</si>
  <si>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</si>
  <si>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</si>
  <si>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</si>
  <si>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</si>
  <si>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</si>
  <si>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</si>
  <si>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</si>
  <si>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</si>
  <si>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</si>
  <si>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</si>
  <si>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</si>
  <si>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</si>
  <si>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</si>
  <si>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</si>
  <si>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</si>
  <si>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</si>
  <si>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</si>
  <si>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</si>
  <si>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</si>
  <si>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</si>
  <si>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</si>
  <si>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</si>
  <si>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</si>
  <si>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</si>
  <si>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</si>
  <si>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</si>
  <si>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</si>
  <si>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</si>
  <si>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</si>
  <si>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</si>
  <si>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</si>
  <si>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</si>
  <si>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</si>
  <si>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</si>
  <si>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</si>
  <si>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</si>
  <si>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</si>
  <si>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</si>
  <si>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</si>
  <si>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</si>
  <si>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</si>
  <si>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</si>
  <si>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</si>
  <si>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</si>
  <si>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</si>
  <si>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</si>
  <si>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</si>
  <si>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</si>
  <si>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</si>
  <si>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</si>
  <si>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</si>
  <si>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</si>
  <si>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</si>
  <si>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</si>
  <si>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</si>
  <si>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</si>
  <si>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</si>
  <si>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</si>
  <si>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</si>
  <si>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</si>
  <si>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</si>
  <si>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</si>
  <si>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</si>
  <si>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</si>
  <si>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</si>
  <si>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</si>
  <si>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</si>
  <si>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</si>
  <si>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</si>
  <si>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</si>
  <si>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</si>
  <si>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</si>
  <si>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</si>
  <si>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</si>
  <si>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</si>
  <si>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</si>
  <si>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</si>
  <si>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</si>
  <si>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</si>
  <si>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</si>
  <si>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</si>
  <si>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</si>
  <si>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</si>
  <si>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</si>
  <si>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</si>
  <si>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</si>
  <si>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</si>
  <si>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</si>
  <si>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</si>
  <si>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</si>
  <si>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</si>
  <si>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</si>
  <si>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</si>
  <si>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</si>
  <si>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</si>
  <si>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</si>
  <si>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</si>
  <si>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</si>
  <si>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</si>
  <si>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</si>
  <si>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</si>
  <si>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</si>
  <si>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</si>
  <si>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</si>
  <si>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</si>
  <si>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</si>
  <si>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</si>
  <si>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</si>
  <si>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</si>
  <si>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</si>
  <si>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</si>
  <si>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</si>
  <si>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</si>
  <si>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</si>
  <si>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</si>
  <si>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</si>
  <si>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</si>
  <si>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</si>
  <si>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</si>
  <si>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</si>
  <si>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</si>
  <si>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</si>
  <si>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</si>
  <si>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</si>
  <si>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</si>
  <si>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</si>
  <si>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</si>
  <si>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</si>
  <si>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</si>
  <si>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</si>
  <si>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</si>
  <si>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</si>
  <si>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</si>
  <si>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</si>
  <si>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</si>
  <si>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</si>
  <si>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</si>
  <si>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</si>
  <si>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</si>
  <si>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</si>
  <si>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</si>
  <si>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</si>
  <si>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</si>
  <si>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</si>
  <si>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</si>
  <si>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</si>
  <si>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</si>
  <si>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</si>
  <si>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</si>
  <si>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</si>
  <si>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</si>
  <si>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</si>
  <si>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</si>
  <si>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</si>
  <si>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</si>
  <si>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</si>
  <si>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</si>
  <si>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</si>
  <si>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</si>
  <si>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</si>
  <si>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</si>
  <si>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</si>
  <si>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</si>
  <si>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</si>
  <si>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</si>
  <si>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</si>
  <si>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</si>
  <si>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</si>
  <si>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</si>
  <si>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</si>
  <si>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</si>
  <si>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</si>
  <si>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</si>
  <si>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</si>
  <si>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</si>
  <si>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</si>
  <si>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</si>
  <si>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</si>
  <si>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</si>
  <si>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</si>
  <si>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</si>
  <si>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</si>
  <si>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</si>
  <si>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</si>
  <si>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</si>
  <si>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</si>
  <si>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</si>
  <si>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</si>
  <si>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</si>
  <si>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</si>
  <si>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</si>
  <si>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</si>
  <si>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</si>
  <si>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</si>
  <si>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</si>
  <si>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</si>
  <si>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</si>
  <si>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</si>
  <si>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</si>
  <si>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</si>
  <si>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</si>
  <si>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</si>
  <si>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</si>
  <si>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</si>
  <si>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</si>
  <si>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</si>
  <si>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</si>
  <si>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</si>
  <si>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</si>
  <si>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</si>
  <si>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</si>
  <si>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</si>
  <si>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</si>
  <si>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</si>
  <si>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t xml:space="preserve">Workings / assumptions used for costing </t>
    </r>
    <r>
      <rPr>
        <b/>
        <sz val="14"/>
        <color rgb="FF0070C0"/>
        <rFont val="Calibri"/>
        <family val="2"/>
        <scheme val="minor"/>
      </rPr>
      <t>option 2</t>
    </r>
  </si>
  <si>
    <t>Replace as normal i.e. 70 sqmm cable</t>
  </si>
  <si>
    <t>Baseline</t>
  </si>
  <si>
    <t>Replace with larger 150 sqmm cable</t>
  </si>
  <si>
    <t xml:space="preserve">Difference in cable cost </t>
  </si>
  <si>
    <t>Life time of cable (years)</t>
  </si>
  <si>
    <t>50+ years</t>
  </si>
  <si>
    <t>CV7: Replacement total cost increase due to 150 sqmm upgrade</t>
  </si>
  <si>
    <t>CV1: Primary Reinforcement total cost increase due to 150 sqmm upgrade</t>
  </si>
  <si>
    <t>V3 &amp; V4: Connections &amp; Other Cost Movements total cost increase due to 150 sqmm upgrade</t>
  </si>
  <si>
    <t>CV7: Replacement total losses reduction due to 150 sqmm upgrade (MWh)</t>
  </si>
  <si>
    <t>CV1: Primary Reinforcement total losses reduction due to 150 sqmm upgrade (MWh)</t>
  </si>
  <si>
    <t>V3 &amp; V4: Connections &amp; Other Cost Movements total losses reduction due to 150 sqmm upgrade (MWh)</t>
  </si>
  <si>
    <t xml:space="preserve">95 sqmm cable cost </t>
  </si>
  <si>
    <t xml:space="preserve">185 sqmm cable cost </t>
  </si>
  <si>
    <t>MWh losses saving by upgrading cable from 95 sqmm to 185 sqmm (Mwh/km)</t>
  </si>
  <si>
    <t>LV kV upsizing SSEH</t>
  </si>
  <si>
    <t>Assumption</t>
  </si>
  <si>
    <t>Reviewed</t>
  </si>
  <si>
    <t>Location</t>
  </si>
  <si>
    <t>Validity</t>
  </si>
  <si>
    <t>Notes</t>
  </si>
  <si>
    <t>Yes</t>
  </si>
  <si>
    <t>Replacement of cables to reduce losses</t>
  </si>
  <si>
    <t>Replaced assets are those planned for repalcement during RIIO-ED1 and so are most likely HI5</t>
  </si>
  <si>
    <t>Total km of LV cable installed per annum in ED1 (CV7:Replacement)</t>
  </si>
  <si>
    <t>Total km of LV cable installed per annum in ED1 (CV1:Primary Reinforcement)</t>
  </si>
  <si>
    <t>Total km of LV cable installed per annum in ED1 (V3 Connections &amp; V4 Other Cost Movements)</t>
  </si>
  <si>
    <t>Percentage of cable installed to reduce losses</t>
  </si>
  <si>
    <t>Total km of LV cable installed per annum in ED1 (CV7:Replacement) due to losses</t>
  </si>
  <si>
    <t>Total km of LV cable installed per annum in ED1 (CV1:Primary Reinforcement) due to losses</t>
  </si>
  <si>
    <t>Total km of LV cable installed per annum in ED1 (V3 Connections &amp; V4 Other Cost Movements due to losses</t>
  </si>
  <si>
    <t>MWh losses savings</t>
  </si>
  <si>
    <t>LV demand data was taken from LV substation monitoring demand data and used in conjuntion with cable resistance data to calculate MWh losses saving</t>
  </si>
  <si>
    <t>Z:\E - NIA Programme\01. Archive\Reports IFI LCNF &amp; NIA\Regulatory Reports\2017_18\Losses Strategy\Evidence\Cost Benefit Analysis work\Cable upsizing\Calculations\Cable calculations V4.xlsx</t>
  </si>
  <si>
    <t>Cable costs</t>
  </si>
  <si>
    <t>Costs taken from procurement for each regulatory year in question</t>
  </si>
  <si>
    <t>Z:\E - NIA Programme\01. Archive\Reports IFI LCNF &amp; NIA\Regulatory Reports\2017_18\E4 Losses\Evidence\Cable Prices</t>
  </si>
  <si>
    <t>Total km of cable installed per annum</t>
  </si>
  <si>
    <t>Taken from Regulatory Reporting costs and volumes submission</t>
  </si>
  <si>
    <t>Z:\E - NIA Programme\01. Archive\Reports IFI LCNF &amp; NIA\Regulatory Reports\2017_18\E4 Losses\Evidence\Costs and volumes</t>
  </si>
  <si>
    <t>All cable sizes of relevant size taken from ProcureTrak system</t>
  </si>
  <si>
    <t>Z:\E - NIA Programme\01. Archive\Reports IFI LCNF &amp; NIA\Regulatory Reports\2017_18\Losses Strategy\Evidence\Cost Benefit Analysis work\Cable upsizing\Cable Sales Data Summary.xlsx</t>
  </si>
  <si>
    <t>Cable life</t>
  </si>
  <si>
    <t>Taken from CNAIM methodology</t>
  </si>
  <si>
    <t>Z:\E - NIA Programme\01. Archive\Reports IFI LCNF &amp; NIA\Regulatory Reports\2017_18\Losses Strategy\Evidence\Misc\DNO Common Network Asset Indices Methodology CNAIM_v1.1.pdf</t>
  </si>
  <si>
    <t>Loss savings in first year of implementation divided by 2</t>
  </si>
  <si>
    <t>Installation of cables occurrs throughout the year.  In order to accurately report savings the total figure is divided by 2 to account for those cables installed in the second half of the year</t>
  </si>
  <si>
    <t>Rhys Williams</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</si>
</sst>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Red]\-&quot;£&quot;#,##0.000"/>
    <numFmt numFmtId="177" formatCode="#,##0.0"/>
  </numFmts>
  <fonts count="40" x14ac:knownFonts="1">
    <font>
      <sz val="11"/>
      <color theme="1"/>
      <name val="Calibri"/>
      <family val="2"/>
      <scheme val="minor"/>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9"/>
      <color indexed="81"/>
      <name val="Tahoma"/>
      <family val="2"/>
    </font>
    <font>
      <b/>
      <sz val="9"/>
      <color indexed="81"/>
      <name val="Tahoma"/>
      <family val="2"/>
    </font>
    <font>
      <b/>
      <sz val="11"/>
      <color theme="1"/>
      <name val="Arial"/>
      <family val="2"/>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C0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2"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43" fontId="2" fillId="0" borderId="0" applyFont="0" applyFill="0" applyBorder="0" applyAlignment="0" applyProtection="0"/>
    <xf numFmtId="44" fontId="2" fillId="0" borderId="0" applyFont="0" applyFill="0" applyBorder="0" applyAlignment="0" applyProtection="0"/>
    <xf numFmtId="0" fontId="1" fillId="0" borderId="0"/>
  </cellStyleXfs>
  <cellXfs count="200">
    <xf numFmtId="0" fontId="0" fillId="0" borderId="0" xfId="0"/>
    <xf numFmtId="0" fontId="4" fillId="0" borderId="0" xfId="0" applyFont="1"/>
    <xf numFmtId="0" fontId="5" fillId="0" borderId="0" xfId="0" applyFont="1"/>
    <xf numFmtId="0" fontId="6" fillId="5" borderId="0" xfId="0" applyFont="1" applyFill="1" applyProtection="1">
      <protection locked="0"/>
    </xf>
    <xf numFmtId="0" fontId="5" fillId="0" borderId="0" xfId="0" applyFont="1" applyProtection="1"/>
    <xf numFmtId="0" fontId="6" fillId="4" borderId="7" xfId="0" applyFont="1" applyFill="1" applyBorder="1" applyAlignment="1" applyProtection="1">
      <alignment horizontal="centerContinuous"/>
    </xf>
    <xf numFmtId="0" fontId="6" fillId="4" borderId="8" xfId="0" applyFont="1" applyFill="1" applyBorder="1" applyAlignment="1" applyProtection="1">
      <alignment horizontal="centerContinuous"/>
    </xf>
    <xf numFmtId="0" fontId="6" fillId="4" borderId="9" xfId="0" applyFont="1" applyFill="1" applyBorder="1" applyAlignment="1" applyProtection="1">
      <alignment horizontal="centerContinuous"/>
    </xf>
    <xf numFmtId="0" fontId="5" fillId="0" borderId="0" xfId="0" quotePrefix="1" applyFont="1" applyBorder="1" applyProtection="1"/>
    <xf numFmtId="0" fontId="5" fillId="0" borderId="0" xfId="0" applyFont="1" applyBorder="1" applyProtection="1"/>
    <xf numFmtId="164" fontId="5" fillId="5" borderId="0" xfId="1" applyNumberFormat="1" applyFont="1" applyFill="1" applyBorder="1" applyProtection="1"/>
    <xf numFmtId="0" fontId="5" fillId="0" borderId="0" xfId="0" applyFont="1" applyFill="1" applyBorder="1" applyProtection="1"/>
    <xf numFmtId="0" fontId="6" fillId="0" borderId="6" xfId="0" applyFont="1" applyBorder="1" applyProtection="1"/>
    <xf numFmtId="0" fontId="6" fillId="0" borderId="6" xfId="0" applyFont="1" applyFill="1" applyBorder="1" applyProtection="1"/>
    <xf numFmtId="0" fontId="6" fillId="0" borderId="0" xfId="0" applyFont="1" applyFill="1" applyBorder="1" applyProtection="1"/>
    <xf numFmtId="0" fontId="6" fillId="0" borderId="0" xfId="0" applyFont="1" applyProtection="1"/>
    <xf numFmtId="0" fontId="5" fillId="0" borderId="0" xfId="0" applyFont="1" applyBorder="1" applyAlignment="1" applyProtection="1">
      <alignment horizontal="right"/>
    </xf>
    <xf numFmtId="0" fontId="9" fillId="0" borderId="0" xfId="0" applyFont="1" applyProtection="1"/>
    <xf numFmtId="0" fontId="6" fillId="0" borderId="0" xfId="0" applyFont="1" applyBorder="1" applyProtection="1"/>
    <xf numFmtId="0" fontId="0" fillId="0" borderId="0" xfId="0" quotePrefix="1"/>
    <xf numFmtId="0" fontId="5" fillId="7" borderId="0" xfId="0" applyFont="1" applyFill="1"/>
    <xf numFmtId="0" fontId="5" fillId="0" borderId="0" xfId="0" applyFont="1" applyFill="1"/>
    <xf numFmtId="0" fontId="5" fillId="0" borderId="0" xfId="0" applyFont="1" applyFill="1" applyProtection="1"/>
    <xf numFmtId="164" fontId="5" fillId="2" borderId="3" xfId="0" applyNumberFormat="1" applyFont="1" applyFill="1" applyBorder="1" applyProtection="1"/>
    <xf numFmtId="3" fontId="5" fillId="2" borderId="3" xfId="0" applyNumberFormat="1" applyFont="1" applyFill="1" applyBorder="1" applyProtection="1"/>
    <xf numFmtId="0" fontId="6" fillId="0" borderId="0" xfId="0" applyFont="1"/>
    <xf numFmtId="0" fontId="11" fillId="0" borderId="0" xfId="0" applyFont="1"/>
    <xf numFmtId="0" fontId="5" fillId="0" borderId="0" xfId="0" applyFont="1" applyBorder="1" applyAlignment="1">
      <alignment horizontal="left" vertical="top" wrapText="1"/>
    </xf>
    <xf numFmtId="0" fontId="5" fillId="0" borderId="0" xfId="0" applyFont="1" applyBorder="1" applyAlignment="1">
      <alignment horizontal="left"/>
    </xf>
    <xf numFmtId="0" fontId="5" fillId="0" borderId="0" xfId="0" applyFont="1" applyBorder="1" applyAlignment="1">
      <alignment horizontal="center" vertical="top" wrapText="1"/>
    </xf>
    <xf numFmtId="0" fontId="5" fillId="0" borderId="3" xfId="0" applyFont="1" applyBorder="1" applyAlignment="1">
      <alignment vertical="top"/>
    </xf>
    <xf numFmtId="0" fontId="5" fillId="0" borderId="3" xfId="0" applyFont="1" applyBorder="1" applyAlignment="1">
      <alignment vertical="top" wrapText="1"/>
    </xf>
    <xf numFmtId="0" fontId="10" fillId="0" borderId="0" xfId="0" applyFont="1" applyFill="1"/>
    <xf numFmtId="164" fontId="5" fillId="5" borderId="3" xfId="1" applyNumberFormat="1" applyFont="1" applyFill="1" applyBorder="1" applyProtection="1">
      <protection locked="0"/>
    </xf>
    <xf numFmtId="165" fontId="5" fillId="5" borderId="0" xfId="0" applyNumberFormat="1" applyFont="1" applyFill="1" applyBorder="1" applyProtection="1">
      <protection locked="0"/>
    </xf>
    <xf numFmtId="165" fontId="5" fillId="0" borderId="0" xfId="0" applyNumberFormat="1" applyFont="1" applyFill="1" applyBorder="1" applyProtection="1">
      <protection locked="0"/>
    </xf>
    <xf numFmtId="10" fontId="5" fillId="5" borderId="0" xfId="1" applyNumberFormat="1" applyFont="1" applyFill="1" applyBorder="1" applyProtection="1">
      <protection locked="0"/>
    </xf>
    <xf numFmtId="0" fontId="12" fillId="0" borderId="0" xfId="0" applyFont="1" applyProtection="1"/>
    <xf numFmtId="3" fontId="5" fillId="5" borderId="0" xfId="1" applyNumberFormat="1" applyFont="1" applyFill="1" applyBorder="1" applyProtection="1">
      <protection locked="0"/>
    </xf>
    <xf numFmtId="0" fontId="15" fillId="0" borderId="0" xfId="0" applyFont="1" applyProtection="1"/>
    <xf numFmtId="1" fontId="15" fillId="0" borderId="0" xfId="0" applyNumberFormat="1" applyFont="1" applyProtection="1"/>
    <xf numFmtId="0" fontId="5" fillId="0" borderId="0" xfId="0" quotePrefix="1" applyFont="1" applyProtection="1"/>
    <xf numFmtId="0" fontId="18" fillId="2" borderId="20" xfId="4" applyFont="1" applyFill="1" applyBorder="1" applyAlignment="1">
      <alignment horizontal="center"/>
    </xf>
    <xf numFmtId="0" fontId="18" fillId="2" borderId="3" xfId="4" applyFont="1" applyFill="1" applyBorder="1" applyAlignment="1">
      <alignment horizontal="center"/>
    </xf>
    <xf numFmtId="167" fontId="5" fillId="5" borderId="0" xfId="0" applyNumberFormat="1" applyFont="1" applyFill="1" applyBorder="1" applyProtection="1">
      <protection locked="0"/>
    </xf>
    <xf numFmtId="8" fontId="6" fillId="0" borderId="14" xfId="0" applyNumberFormat="1" applyFont="1" applyBorder="1" applyProtection="1"/>
    <xf numFmtId="0" fontId="6" fillId="0" borderId="10" xfId="0" applyFont="1" applyBorder="1" applyAlignment="1" applyProtection="1">
      <alignment horizontal="center" wrapText="1"/>
    </xf>
    <xf numFmtId="0" fontId="6" fillId="0" borderId="13" xfId="0" applyFont="1" applyBorder="1" applyAlignment="1" applyProtection="1">
      <alignment horizontal="center" wrapText="1"/>
    </xf>
    <xf numFmtId="3" fontId="6" fillId="2" borderId="11" xfId="0" applyNumberFormat="1" applyFont="1" applyFill="1" applyBorder="1" applyAlignment="1" applyProtection="1">
      <alignment horizontal="center"/>
    </xf>
    <xf numFmtId="3" fontId="6" fillId="0" borderId="11" xfId="0" applyNumberFormat="1" applyFont="1" applyFill="1" applyBorder="1" applyAlignment="1" applyProtection="1">
      <alignment horizontal="center"/>
    </xf>
    <xf numFmtId="166" fontId="5" fillId="5" borderId="3" xfId="0" applyNumberFormat="1" applyFont="1" applyFill="1" applyBorder="1" applyProtection="1">
      <protection locked="0"/>
    </xf>
    <xf numFmtId="0" fontId="17" fillId="0" borderId="0" xfId="0" applyFont="1" applyProtection="1"/>
    <xf numFmtId="0" fontId="20" fillId="0" borderId="0" xfId="0" quotePrefix="1" applyFont="1"/>
    <xf numFmtId="165" fontId="6" fillId="3" borderId="6" xfId="0" applyNumberFormat="1" applyFont="1" applyFill="1" applyBorder="1" applyProtection="1">
      <protection locked="0"/>
    </xf>
    <xf numFmtId="165" fontId="6" fillId="2" borderId="0" xfId="0" applyNumberFormat="1" applyFont="1" applyFill="1" applyProtection="1"/>
    <xf numFmtId="165" fontId="5" fillId="0" borderId="0" xfId="0" applyNumberFormat="1" applyFont="1" applyProtection="1"/>
    <xf numFmtId="165" fontId="6" fillId="0" borderId="1" xfId="0" applyNumberFormat="1" applyFont="1" applyBorder="1" applyProtection="1"/>
    <xf numFmtId="0" fontId="5" fillId="0" borderId="6" xfId="0" applyFont="1" applyBorder="1" applyProtection="1"/>
    <xf numFmtId="0" fontId="5" fillId="0" borderId="6" xfId="0" quotePrefix="1" applyFont="1" applyBorder="1" applyProtection="1"/>
    <xf numFmtId="165" fontId="5" fillId="3" borderId="6" xfId="0" applyNumberFormat="1" applyFont="1" applyFill="1" applyBorder="1" applyProtection="1">
      <protection locked="0"/>
    </xf>
    <xf numFmtId="0" fontId="5" fillId="0" borderId="0" xfId="0" quotePrefix="1" applyFont="1" applyBorder="1" applyAlignment="1" applyProtection="1">
      <alignment vertical="center"/>
    </xf>
    <xf numFmtId="0" fontId="5" fillId="0" borderId="0" xfId="0" applyFont="1" applyBorder="1" applyAlignment="1" applyProtection="1">
      <alignment vertical="center"/>
    </xf>
    <xf numFmtId="165" fontId="5" fillId="5" borderId="0" xfId="0" applyNumberFormat="1" applyFont="1" applyFill="1" applyBorder="1" applyAlignment="1" applyProtection="1">
      <alignment vertical="center"/>
      <protection locked="0"/>
    </xf>
    <xf numFmtId="168" fontId="5" fillId="0" borderId="0" xfId="8" applyNumberFormat="1" applyFont="1" applyBorder="1" applyProtection="1"/>
    <xf numFmtId="0" fontId="5" fillId="6" borderId="3" xfId="0" applyFont="1" applyFill="1" applyBorder="1" applyAlignment="1">
      <alignment horizontal="center"/>
    </xf>
    <xf numFmtId="8" fontId="5" fillId="0" borderId="3" xfId="0" applyNumberFormat="1" applyFont="1" applyBorder="1" applyAlignment="1">
      <alignment horizontal="left" vertical="top"/>
    </xf>
    <xf numFmtId="0" fontId="22" fillId="0" borderId="0" xfId="0" applyFont="1" applyProtection="1"/>
    <xf numFmtId="165" fontId="5" fillId="3" borderId="0" xfId="0" applyNumberFormat="1" applyFont="1" applyFill="1" applyBorder="1" applyProtection="1">
      <protection locked="0"/>
    </xf>
    <xf numFmtId="3" fontId="5" fillId="5" borderId="0" xfId="0" applyNumberFormat="1" applyFont="1" applyFill="1" applyProtection="1"/>
    <xf numFmtId="0" fontId="14" fillId="0" borderId="0" xfId="6" applyFont="1" applyAlignment="1" applyProtection="1">
      <alignment vertical="top"/>
    </xf>
    <xf numFmtId="0" fontId="14" fillId="8" borderId="0" xfId="6" applyFont="1" applyFill="1" applyAlignment="1" applyProtection="1">
      <alignment vertical="top"/>
    </xf>
    <xf numFmtId="0" fontId="5" fillId="8" borderId="0" xfId="0" applyFont="1" applyFill="1"/>
    <xf numFmtId="2" fontId="5" fillId="7" borderId="0" xfId="0" applyNumberFormat="1" applyFont="1" applyFill="1"/>
    <xf numFmtId="1" fontId="5" fillId="7" borderId="0" xfId="0" applyNumberFormat="1" applyFont="1" applyFill="1"/>
    <xf numFmtId="0" fontId="23" fillId="0" borderId="0" xfId="0" applyFont="1" applyProtection="1"/>
    <xf numFmtId="0" fontId="24" fillId="0" borderId="0" xfId="0" applyFont="1" applyProtection="1"/>
    <xf numFmtId="0" fontId="15" fillId="0" borderId="0" xfId="0" applyFont="1" applyAlignment="1" applyProtection="1">
      <alignment horizontal="left"/>
    </xf>
    <xf numFmtId="2" fontId="5" fillId="2" borderId="3" xfId="0" applyNumberFormat="1" applyFont="1" applyFill="1" applyBorder="1" applyProtection="1"/>
    <xf numFmtId="0" fontId="24" fillId="0" borderId="0" xfId="0" applyFont="1" applyAlignment="1" applyProtection="1">
      <alignment horizontal="left" vertical="top"/>
    </xf>
    <xf numFmtId="0" fontId="9" fillId="0" borderId="0" xfId="0" applyFont="1" applyFill="1" applyProtection="1"/>
    <xf numFmtId="170" fontId="5" fillId="5" borderId="3" xfId="0" applyNumberFormat="1" applyFont="1" applyFill="1" applyBorder="1" applyProtection="1">
      <protection locked="0"/>
    </xf>
    <xf numFmtId="165" fontId="5" fillId="0" borderId="0" xfId="0" applyNumberFormat="1" applyFont="1" applyFill="1" applyBorder="1" applyAlignment="1" applyProtection="1">
      <alignment horizontal="right"/>
      <protection locked="0"/>
    </xf>
    <xf numFmtId="0" fontId="5" fillId="0" borderId="0" xfId="0" applyFont="1" applyFill="1" applyAlignment="1">
      <alignment vertical="top"/>
    </xf>
    <xf numFmtId="0" fontId="6" fillId="0" borderId="0" xfId="0" applyFont="1" applyFill="1"/>
    <xf numFmtId="0" fontId="5" fillId="0" borderId="0" xfId="0" applyFont="1" applyFill="1" applyBorder="1" applyAlignment="1" applyProtection="1">
      <alignment horizontal="left"/>
    </xf>
    <xf numFmtId="0" fontId="8" fillId="0" borderId="0" xfId="0" applyFont="1" applyProtection="1"/>
    <xf numFmtId="43" fontId="5" fillId="0" borderId="0" xfId="7" applyFont="1" applyBorder="1" applyProtection="1"/>
    <xf numFmtId="165" fontId="5" fillId="3" borderId="3" xfId="0" applyNumberFormat="1" applyFont="1" applyFill="1" applyBorder="1" applyAlignment="1" applyProtection="1">
      <alignment horizontal="left"/>
      <protection locked="0"/>
    </xf>
    <xf numFmtId="0" fontId="6" fillId="6" borderId="3" xfId="0" applyFont="1" applyFill="1" applyBorder="1"/>
    <xf numFmtId="0" fontId="5" fillId="0" borderId="0" xfId="0" applyFont="1" applyAlignment="1"/>
    <xf numFmtId="0" fontId="5" fillId="0" borderId="0" xfId="0" applyFont="1" applyAlignment="1">
      <alignment vertical="top"/>
    </xf>
    <xf numFmtId="0" fontId="15" fillId="0" borderId="0" xfId="0" applyFont="1"/>
    <xf numFmtId="165" fontId="5" fillId="5" borderId="3" xfId="0" applyNumberFormat="1" applyFont="1" applyFill="1" applyBorder="1" applyAlignment="1" applyProtection="1">
      <alignment horizontal="left"/>
      <protection locked="0"/>
    </xf>
    <xf numFmtId="3" fontId="5" fillId="2" borderId="3" xfId="0" applyNumberFormat="1" applyFont="1" applyFill="1" applyBorder="1" applyAlignment="1" applyProtection="1">
      <alignment horizontal="left"/>
    </xf>
    <xf numFmtId="0" fontId="5" fillId="0" borderId="3" xfId="0" applyFont="1" applyBorder="1" applyAlignment="1">
      <alignment horizontal="left"/>
    </xf>
    <xf numFmtId="0" fontId="6" fillId="0" borderId="3" xfId="0" applyFont="1" applyBorder="1" applyAlignment="1">
      <alignment vertical="top"/>
    </xf>
    <xf numFmtId="0" fontId="6" fillId="0" borderId="3" xfId="0" applyFont="1" applyBorder="1" applyAlignment="1">
      <alignment vertical="top" wrapText="1"/>
    </xf>
    <xf numFmtId="0" fontId="6" fillId="0" borderId="3" xfId="0" applyFont="1" applyBorder="1" applyAlignment="1">
      <alignment horizontal="left" vertical="top" wrapText="1"/>
    </xf>
    <xf numFmtId="0" fontId="10" fillId="0" borderId="0" xfId="0" applyFont="1"/>
    <xf numFmtId="0" fontId="0" fillId="0" borderId="0" xfId="0" applyAlignment="1">
      <alignment vertical="top" wrapText="1"/>
    </xf>
    <xf numFmtId="0" fontId="25"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6" fillId="7" borderId="0" xfId="0" applyFont="1" applyFill="1"/>
    <xf numFmtId="0" fontId="5" fillId="7" borderId="0" xfId="0" applyFont="1" applyFill="1" applyAlignment="1">
      <alignment horizontal="right"/>
    </xf>
    <xf numFmtId="172" fontId="5" fillId="5" borderId="3" xfId="7" applyNumberFormat="1" applyFont="1" applyFill="1" applyBorder="1" applyProtection="1">
      <protection locked="0"/>
    </xf>
    <xf numFmtId="169" fontId="5" fillId="0" borderId="1" xfId="7" applyNumberFormat="1" applyFont="1" applyFill="1" applyBorder="1" applyProtection="1">
      <protection locked="0"/>
    </xf>
    <xf numFmtId="0" fontId="27" fillId="0" borderId="0" xfId="0" applyFont="1" applyFill="1"/>
    <xf numFmtId="171" fontId="5" fillId="5" borderId="3" xfId="0" applyNumberFormat="1" applyFont="1" applyFill="1" applyBorder="1"/>
    <xf numFmtId="0" fontId="5" fillId="7" borderId="0" xfId="0" applyFont="1" applyFill="1" applyAlignment="1">
      <alignment horizontal="left"/>
    </xf>
    <xf numFmtId="0" fontId="23" fillId="0" borderId="12" xfId="0" applyFont="1" applyBorder="1" applyAlignment="1" applyProtection="1">
      <alignment horizontal="right"/>
    </xf>
    <xf numFmtId="0" fontId="23" fillId="0" borderId="2" xfId="0" applyFont="1" applyBorder="1" applyAlignment="1" applyProtection="1">
      <alignment vertical="center" textRotation="90"/>
    </xf>
    <xf numFmtId="0" fontId="23" fillId="0" borderId="5" xfId="0" applyFont="1" applyBorder="1" applyAlignment="1" applyProtection="1">
      <alignment vertical="center" textRotation="90"/>
    </xf>
    <xf numFmtId="0" fontId="23" fillId="9" borderId="0" xfId="0" applyFont="1" applyFill="1" applyBorder="1" applyProtection="1"/>
    <xf numFmtId="0" fontId="6" fillId="9" borderId="0" xfId="0" applyFont="1" applyFill="1" applyBorder="1" applyProtection="1"/>
    <xf numFmtId="0" fontId="5" fillId="9" borderId="0" xfId="0" applyFont="1" applyFill="1" applyBorder="1" applyProtection="1"/>
    <xf numFmtId="0" fontId="23" fillId="9" borderId="18" xfId="0" applyFont="1" applyFill="1" applyBorder="1" applyProtection="1"/>
    <xf numFmtId="0" fontId="28" fillId="9" borderId="18" xfId="0" applyFont="1" applyFill="1" applyBorder="1" applyProtection="1"/>
    <xf numFmtId="0" fontId="6" fillId="9" borderId="18" xfId="0" applyFont="1" applyFill="1" applyBorder="1" applyProtection="1"/>
    <xf numFmtId="0" fontId="5" fillId="9" borderId="18" xfId="0" applyFont="1" applyFill="1" applyBorder="1" applyProtection="1"/>
    <xf numFmtId="0" fontId="26" fillId="9" borderId="0" xfId="0" applyFont="1" applyFill="1" applyBorder="1" applyProtection="1"/>
    <xf numFmtId="0" fontId="5" fillId="0" borderId="24" xfId="0" applyFont="1" applyBorder="1" applyAlignment="1" applyProtection="1">
      <alignment vertical="center"/>
    </xf>
    <xf numFmtId="0" fontId="5" fillId="0" borderId="6" xfId="0" applyFont="1" applyBorder="1" applyAlignment="1" applyProtection="1">
      <alignment vertical="center"/>
    </xf>
    <xf numFmtId="173" fontId="17" fillId="2" borderId="3" xfId="4" applyNumberFormat="1" applyFont="1" applyFill="1" applyBorder="1" applyAlignment="1">
      <alignment horizontal="right"/>
    </xf>
    <xf numFmtId="0" fontId="17" fillId="2" borderId="3" xfId="4" applyFont="1" applyFill="1" applyBorder="1" applyAlignment="1"/>
    <xf numFmtId="0" fontId="5" fillId="0" borderId="0" xfId="0" applyFont="1" applyAlignment="1" applyProtection="1">
      <alignment horizontal="right"/>
    </xf>
    <xf numFmtId="0" fontId="5"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5"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170" fontId="0" fillId="0" borderId="0" xfId="0" applyNumberFormat="1"/>
    <xf numFmtId="14" fontId="0" fillId="0" borderId="0" xfId="0" applyNumberFormat="1"/>
    <xf numFmtId="0" fontId="0" fillId="0" borderId="0" xfId="0" applyAlignment="1">
      <alignment wrapText="1"/>
    </xf>
    <xf numFmtId="0" fontId="0" fillId="0" borderId="0" xfId="0" applyNumberFormat="1"/>
    <xf numFmtId="0" fontId="5" fillId="0" borderId="3" xfId="0" applyFont="1" applyBorder="1" applyAlignment="1">
      <alignment vertical="top" wrapText="1"/>
    </xf>
    <xf numFmtId="0" fontId="1" fillId="0" borderId="0" xfId="9"/>
    <xf numFmtId="3" fontId="0" fillId="0" borderId="0" xfId="0" applyNumberFormat="1"/>
    <xf numFmtId="1" fontId="0" fillId="0" borderId="0" xfId="0" applyNumberFormat="1"/>
    <xf numFmtId="175" fontId="5" fillId="0" borderId="3" xfId="0" applyNumberFormat="1" applyFont="1" applyBorder="1" applyAlignment="1">
      <alignment horizontal="center" vertical="top"/>
    </xf>
    <xf numFmtId="3" fontId="0" fillId="0" borderId="0" xfId="0" applyNumberFormat="1" applyFill="1"/>
    <xf numFmtId="0" fontId="5" fillId="0" borderId="3" xfId="0" applyFont="1" applyFill="1" applyBorder="1" applyAlignment="1">
      <alignment vertical="top"/>
    </xf>
    <xf numFmtId="0" fontId="5" fillId="0" borderId="3" xfId="0" applyFont="1" applyFill="1" applyBorder="1" applyAlignment="1">
      <alignment vertical="top" wrapText="1"/>
    </xf>
    <xf numFmtId="8" fontId="5" fillId="0" borderId="3" xfId="0" applyNumberFormat="1" applyFont="1" applyFill="1" applyBorder="1" applyAlignment="1">
      <alignment horizontal="center" vertical="top"/>
    </xf>
    <xf numFmtId="0" fontId="39" fillId="0" borderId="0" xfId="0" applyFont="1"/>
    <xf numFmtId="0" fontId="5" fillId="0" borderId="0" xfId="0" applyFont="1" applyAlignment="1">
      <alignment horizontal="left" vertical="top" wrapText="1"/>
    </xf>
    <xf numFmtId="0" fontId="5" fillId="6" borderId="3" xfId="0" applyFont="1" applyFill="1" applyBorder="1" applyAlignment="1">
      <alignment horizontal="center" vertical="center"/>
    </xf>
    <xf numFmtId="0" fontId="6" fillId="6" borderId="21" xfId="0"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21" xfId="0" applyFont="1" applyFill="1" applyBorder="1" applyAlignment="1">
      <alignment horizontal="left" vertical="top"/>
    </xf>
    <xf numFmtId="0" fontId="6" fillId="6" borderId="20" xfId="0" applyFont="1" applyFill="1" applyBorder="1" applyAlignment="1">
      <alignment horizontal="left" vertical="top"/>
    </xf>
    <xf numFmtId="0" fontId="5" fillId="0" borderId="7" xfId="0" applyFont="1" applyBorder="1" applyAlignment="1">
      <alignment horizontal="left"/>
    </xf>
    <xf numFmtId="0" fontId="5" fillId="0" borderId="9" xfId="0" applyFont="1" applyBorder="1" applyAlignment="1">
      <alignment horizontal="left"/>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7" xfId="0" applyFont="1" applyBorder="1" applyAlignment="1">
      <alignment horizontal="left" vertical="top"/>
    </xf>
    <xf numFmtId="0" fontId="5" fillId="0" borderId="9" xfId="0" applyFont="1" applyBorder="1" applyAlignment="1">
      <alignment horizontal="left" vertical="top"/>
    </xf>
    <xf numFmtId="0" fontId="5" fillId="0" borderId="3" xfId="0" applyFont="1" applyBorder="1" applyAlignment="1">
      <alignment horizontal="center" vertical="top" wrapText="1"/>
    </xf>
    <xf numFmtId="0" fontId="6"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6" fillId="6" borderId="3" xfId="0" applyFont="1" applyFill="1" applyBorder="1" applyAlignment="1">
      <alignment horizontal="left" vertical="top"/>
    </xf>
    <xf numFmtId="0" fontId="5" fillId="0" borderId="3"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6" fillId="6" borderId="7" xfId="0" applyFont="1" applyFill="1" applyBorder="1" applyAlignment="1">
      <alignment horizontal="left" vertical="top"/>
    </xf>
    <xf numFmtId="0" fontId="6" fillId="6" borderId="9" xfId="0" applyFont="1" applyFill="1" applyBorder="1" applyAlignment="1">
      <alignment horizontal="left" vertical="top"/>
    </xf>
    <xf numFmtId="0" fontId="19" fillId="2" borderId="15" xfId="4" applyFont="1" applyFill="1" applyBorder="1" applyAlignment="1">
      <alignment horizontal="left" vertical="top"/>
    </xf>
    <xf numFmtId="0" fontId="19" fillId="2" borderId="16" xfId="4" applyFont="1" applyFill="1" applyBorder="1" applyAlignment="1">
      <alignment horizontal="left" vertical="top"/>
    </xf>
    <xf numFmtId="0" fontId="19" fillId="2" borderId="17" xfId="4" applyFont="1" applyFill="1" applyBorder="1" applyAlignment="1">
      <alignment horizontal="left" vertical="top"/>
    </xf>
    <xf numFmtId="0" fontId="19" fillId="2" borderId="19" xfId="4" applyFont="1" applyFill="1" applyBorder="1" applyAlignment="1">
      <alignment horizontal="left" vertical="top"/>
    </xf>
    <xf numFmtId="0" fontId="17" fillId="2" borderId="3" xfId="4" applyFont="1" applyFill="1" applyBorder="1" applyAlignment="1">
      <alignment horizontal="center" vertical="center" wrapText="1"/>
    </xf>
    <xf numFmtId="0" fontId="26" fillId="9" borderId="16" xfId="0" applyFont="1" applyFill="1" applyBorder="1" applyAlignment="1" applyProtection="1">
      <alignment horizontal="center" vertical="center" textRotation="90"/>
    </xf>
    <xf numFmtId="0" fontId="26" fillId="9" borderId="23" xfId="0" applyFont="1" applyFill="1" applyBorder="1" applyAlignment="1" applyProtection="1">
      <alignment horizontal="center" vertical="center" textRotation="90"/>
    </xf>
    <xf numFmtId="0" fontId="26" fillId="9" borderId="19" xfId="0" applyFont="1" applyFill="1" applyBorder="1" applyAlignment="1" applyProtection="1">
      <alignment horizontal="center" vertical="center" textRotation="90"/>
    </xf>
    <xf numFmtId="0" fontId="26" fillId="9" borderId="22" xfId="0" applyFont="1" applyFill="1" applyBorder="1" applyAlignment="1" applyProtection="1">
      <alignment horizontal="center" vertical="center" textRotation="90" wrapText="1"/>
    </xf>
    <xf numFmtId="0" fontId="26" fillId="9" borderId="20" xfId="0" applyFont="1" applyFill="1" applyBorder="1" applyAlignment="1" applyProtection="1">
      <alignment horizontal="center" vertical="center" textRotation="90" wrapText="1"/>
    </xf>
    <xf numFmtId="0" fontId="26" fillId="9" borderId="4" xfId="0" applyFont="1" applyFill="1" applyBorder="1" applyAlignment="1" applyProtection="1">
      <alignment horizontal="center" vertical="center" textRotation="90" wrapText="1"/>
    </xf>
    <xf numFmtId="0" fontId="26" fillId="9" borderId="5" xfId="0" applyFont="1" applyFill="1" applyBorder="1" applyAlignment="1" applyProtection="1">
      <alignment horizontal="center" vertical="center" textRotation="90" wrapText="1"/>
    </xf>
    <xf numFmtId="0" fontId="26" fillId="9" borderId="2" xfId="0" applyFont="1" applyFill="1" applyBorder="1" applyAlignment="1" applyProtection="1">
      <alignment horizontal="center" vertical="center" textRotation="90" wrapText="1"/>
    </xf>
    <xf numFmtId="0" fontId="23" fillId="9" borderId="5" xfId="0" applyFont="1" applyFill="1" applyBorder="1" applyAlignment="1" applyProtection="1">
      <alignment horizontal="center" vertical="center" textRotation="90" wrapText="1"/>
    </xf>
    <xf numFmtId="10" fontId="0" fillId="0" borderId="0" xfId="0" applyNumberFormat="1" applyFill="1"/>
    <xf numFmtId="6" fontId="0" fillId="0" borderId="0" xfId="0" applyNumberFormat="1"/>
    <xf numFmtId="0" fontId="0" fillId="0" borderId="3" xfId="0" applyBorder="1"/>
    <xf numFmtId="0" fontId="0" fillId="10" borderId="3" xfId="0" applyFill="1" applyBorder="1"/>
    <xf numFmtId="0" fontId="0" fillId="0" borderId="3" xfId="0" applyBorder="1" applyAlignment="1">
      <alignment wrapText="1"/>
    </xf>
    <xf numFmtId="0" fontId="0" fillId="11" borderId="3" xfId="0" applyFill="1" applyBorder="1"/>
    <xf numFmtId="0" fontId="39" fillId="0" borderId="3" xfId="0" applyFont="1" applyBorder="1"/>
    <xf numFmtId="177" fontId="0" fillId="0" borderId="0" xfId="0" applyNumberFormat="1"/>
  </cellXfs>
  <cellStyles count="10">
    <cellStyle name="=C:\WINNT\SYSTEM32\COMMAND.COM 6" xfId="4"/>
    <cellStyle name="Comma" xfId="7" builtinId="3"/>
    <cellStyle name="Comma 4" xfId="5"/>
    <cellStyle name="Currency" xfId="8" builtinId="4"/>
    <cellStyle name="Hyperlink" xfId="6" builtinId="8"/>
    <cellStyle name="Normal" xfId="0" builtinId="0"/>
    <cellStyle name="Normal 2" xfId="9"/>
    <cellStyle name="Normal 20" xfId="2"/>
    <cellStyle name="Normal 3" xfId="3"/>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0" t="s">
        <v>228</v>
      </c>
      <c r="C2" s="100" t="s">
        <v>236</v>
      </c>
      <c r="D2" s="100" t="s">
        <v>235</v>
      </c>
      <c r="E2" s="100" t="s">
        <v>229</v>
      </c>
    </row>
    <row r="3" spans="1:5" s="99" customFormat="1" ht="62.25" customHeight="1" x14ac:dyDescent="0.25">
      <c r="B3" s="101" t="s">
        <v>230</v>
      </c>
      <c r="C3" s="101" t="s">
        <v>233</v>
      </c>
      <c r="D3" s="101"/>
      <c r="E3" s="102" t="s">
        <v>234</v>
      </c>
    </row>
    <row r="4" spans="1:5" s="99" customFormat="1" ht="62.25" customHeight="1" x14ac:dyDescent="0.25">
      <c r="B4" s="101" t="s">
        <v>231</v>
      </c>
      <c r="C4" s="101" t="s">
        <v>237</v>
      </c>
      <c r="D4" s="103">
        <v>41352</v>
      </c>
      <c r="E4" s="101" t="s">
        <v>238</v>
      </c>
    </row>
    <row r="5" spans="1:5" s="99" customFormat="1" ht="84" customHeight="1" x14ac:dyDescent="0.25">
      <c r="B5" s="101" t="s">
        <v>232</v>
      </c>
      <c r="C5" s="101" t="s">
        <v>243</v>
      </c>
      <c r="D5" s="103" t="s">
        <v>239</v>
      </c>
      <c r="E5" s="101" t="s">
        <v>240</v>
      </c>
    </row>
    <row r="6" spans="1:5" ht="111" customHeight="1" x14ac:dyDescent="0.25">
      <c r="A6" s="128"/>
      <c r="B6" s="129" t="s">
        <v>241</v>
      </c>
      <c r="C6" s="129" t="s">
        <v>242</v>
      </c>
      <c r="D6" s="130">
        <v>41380</v>
      </c>
      <c r="E6" s="129" t="s">
        <v>309</v>
      </c>
    </row>
    <row r="7" spans="1:5" ht="21.75" customHeight="1" x14ac:dyDescent="0.25">
      <c r="B7" s="132"/>
      <c r="C7" s="132"/>
      <c r="D7" s="133">
        <v>41393</v>
      </c>
      <c r="E7" s="132" t="s">
        <v>332</v>
      </c>
    </row>
    <row r="8" spans="1:5" ht="21.75" customHeight="1" x14ac:dyDescent="0.25">
      <c r="D8" s="133">
        <v>41649</v>
      </c>
      <c r="E8" s="135" t="s">
        <v>333</v>
      </c>
    </row>
    <row r="9" spans="1:5" ht="21.75" customHeight="1" x14ac:dyDescent="0.25">
      <c r="D9" s="133">
        <v>41649</v>
      </c>
      <c r="E9" s="132" t="s">
        <v>337</v>
      </c>
    </row>
    <row r="10" spans="1:5" ht="21.75" customHeight="1" x14ac:dyDescent="0.25">
      <c r="D10" s="133">
        <v>41649</v>
      </c>
      <c r="E10" s="132" t="s">
        <v>338</v>
      </c>
    </row>
    <row r="11" spans="1:5" x14ac:dyDescent="0.25">
      <c r="B11" s="131"/>
      <c r="C11" s="131"/>
      <c r="D11" s="131"/>
      <c r="E11" s="13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8" t="s">
        <v>77</v>
      </c>
    </row>
    <row r="2" spans="2:3" x14ac:dyDescent="0.3">
      <c r="B2" s="25"/>
    </row>
    <row r="3" spans="2:3" x14ac:dyDescent="0.3">
      <c r="B3" s="25"/>
    </row>
    <row r="4" spans="2:3" x14ac:dyDescent="0.3">
      <c r="B4" s="88" t="s">
        <v>14</v>
      </c>
      <c r="C4" s="88" t="s">
        <v>26</v>
      </c>
    </row>
    <row r="5" spans="2:3" ht="45" x14ac:dyDescent="0.3">
      <c r="B5" s="95" t="s">
        <v>38</v>
      </c>
      <c r="C5" s="31" t="s">
        <v>95</v>
      </c>
    </row>
    <row r="6" spans="2:3" x14ac:dyDescent="0.3">
      <c r="B6" s="95" t="s">
        <v>217</v>
      </c>
      <c r="C6" s="31" t="s">
        <v>218</v>
      </c>
    </row>
    <row r="7" spans="2:3" ht="56.25" customHeight="1" x14ac:dyDescent="0.3">
      <c r="B7" s="96" t="s">
        <v>300</v>
      </c>
      <c r="C7" s="31" t="s">
        <v>331</v>
      </c>
    </row>
    <row r="8" spans="2:3" x14ac:dyDescent="0.3">
      <c r="B8" s="97" t="s">
        <v>301</v>
      </c>
      <c r="C8" s="31" t="s">
        <v>302</v>
      </c>
    </row>
    <row r="9" spans="2:3" ht="30" x14ac:dyDescent="0.3">
      <c r="B9" s="96" t="s">
        <v>224</v>
      </c>
      <c r="C9" s="31" t="s">
        <v>330</v>
      </c>
    </row>
    <row r="10" spans="2:3" x14ac:dyDescent="0.3">
      <c r="B10" s="97" t="s">
        <v>215</v>
      </c>
      <c r="C10" s="31" t="s">
        <v>216</v>
      </c>
    </row>
    <row r="12" spans="2:3" x14ac:dyDescent="0.3">
      <c r="B12" s="25" t="s">
        <v>24</v>
      </c>
    </row>
    <row r="13" spans="2:3" x14ac:dyDescent="0.3">
      <c r="B13" s="92" t="s">
        <v>25</v>
      </c>
    </row>
    <row r="14" spans="2:3" x14ac:dyDescent="0.3">
      <c r="B14" s="93" t="s">
        <v>217</v>
      </c>
    </row>
    <row r="15" spans="2:3" x14ac:dyDescent="0.3">
      <c r="B15" s="87" t="s">
        <v>223</v>
      </c>
    </row>
    <row r="16" spans="2:3" x14ac:dyDescent="0.3">
      <c r="B16" s="94" t="s">
        <v>219</v>
      </c>
    </row>
    <row r="17" spans="2:4" x14ac:dyDescent="0.3">
      <c r="B17" s="25"/>
    </row>
    <row r="18" spans="2:4" x14ac:dyDescent="0.3">
      <c r="B18" s="2" t="s">
        <v>64</v>
      </c>
    </row>
    <row r="19" spans="2:4" ht="19.5" customHeight="1" x14ac:dyDescent="0.3">
      <c r="B19" s="2" t="s">
        <v>220</v>
      </c>
    </row>
    <row r="20" spans="2:4" x14ac:dyDescent="0.3">
      <c r="B20" s="90" t="s">
        <v>225</v>
      </c>
    </row>
    <row r="21" spans="2:4" x14ac:dyDescent="0.3">
      <c r="B21" s="90" t="s">
        <v>226</v>
      </c>
    </row>
    <row r="22" spans="2:4" ht="25.5" customHeight="1" x14ac:dyDescent="0.3">
      <c r="B22" s="89" t="s">
        <v>97</v>
      </c>
    </row>
    <row r="23" spans="2:4" ht="10.5" customHeight="1" x14ac:dyDescent="0.3"/>
    <row r="24" spans="2:4" ht="24.75" customHeight="1" x14ac:dyDescent="0.3">
      <c r="B24" s="90" t="s">
        <v>221</v>
      </c>
      <c r="C24" s="90"/>
      <c r="D24" s="90"/>
    </row>
    <row r="25" spans="2:4" ht="26.25" customHeight="1" x14ac:dyDescent="0.3">
      <c r="B25" s="90" t="s">
        <v>310</v>
      </c>
      <c r="C25" s="90"/>
      <c r="D25" s="90"/>
    </row>
    <row r="26" spans="2:4" ht="32.25" customHeight="1" x14ac:dyDescent="0.3">
      <c r="B26" s="151" t="s">
        <v>222</v>
      </c>
      <c r="C26" s="151"/>
      <c r="D26" s="151"/>
    </row>
    <row r="28" spans="2:4" x14ac:dyDescent="0.3">
      <c r="B28" s="2" t="s">
        <v>96</v>
      </c>
    </row>
    <row r="32" spans="2:4" x14ac:dyDescent="0.3">
      <c r="B32" s="25"/>
    </row>
    <row r="33" spans="2:2" x14ac:dyDescent="0.3">
      <c r="B33" s="91"/>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9"/>
  <sheetViews>
    <sheetView showGridLines="0" zoomScale="90" zoomScaleNormal="90" workbookViewId="0">
      <pane ySplit="3" topLeftCell="A4" activePane="bottomLeft" state="frozen"/>
      <selection activeCell="A7" sqref="A7"/>
      <selection pane="bottomLeft" activeCell="E7" sqref="E7"/>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335</v>
      </c>
      <c r="Z1" s="26" t="s">
        <v>29</v>
      </c>
    </row>
    <row r="2" spans="2:26" x14ac:dyDescent="0.3">
      <c r="B2" s="165" t="s">
        <v>367</v>
      </c>
      <c r="C2" s="166"/>
      <c r="D2" s="166"/>
      <c r="E2" s="166"/>
      <c r="F2" s="167"/>
      <c r="Z2" s="26" t="s">
        <v>79</v>
      </c>
    </row>
    <row r="3" spans="2:26" ht="24.75" customHeight="1" x14ac:dyDescent="0.3">
      <c r="B3" s="168"/>
      <c r="C3" s="169"/>
      <c r="D3" s="169"/>
      <c r="E3" s="169"/>
      <c r="F3" s="170"/>
    </row>
    <row r="4" spans="2:26" ht="18" customHeight="1" x14ac:dyDescent="0.3">
      <c r="B4" s="25" t="s">
        <v>78</v>
      </c>
      <c r="C4" s="27"/>
      <c r="D4" s="27"/>
      <c r="E4" s="27"/>
      <c r="F4" s="27"/>
    </row>
    <row r="5" spans="2:26" ht="24.75" customHeight="1" x14ac:dyDescent="0.3">
      <c r="B5" s="159" t="s">
        <v>368</v>
      </c>
      <c r="C5" s="160"/>
      <c r="D5" s="160"/>
      <c r="E5" s="160"/>
      <c r="F5" s="161"/>
    </row>
    <row r="6" spans="2:26" ht="13.5" customHeight="1" x14ac:dyDescent="0.3">
      <c r="B6" s="27"/>
      <c r="C6" s="27"/>
      <c r="D6" s="27"/>
      <c r="E6" s="27"/>
      <c r="F6" s="27"/>
    </row>
    <row r="7" spans="2:26" x14ac:dyDescent="0.3">
      <c r="B7" s="25" t="s">
        <v>48</v>
      </c>
    </row>
    <row r="8" spans="2:26" x14ac:dyDescent="0.3">
      <c r="B8" s="176" t="s">
        <v>336</v>
      </c>
      <c r="C8" s="177"/>
      <c r="D8" s="171" t="s">
        <v>30</v>
      </c>
      <c r="E8" s="171"/>
      <c r="F8" s="171"/>
    </row>
    <row r="9" spans="2:26" ht="22.5" customHeight="1" x14ac:dyDescent="0.3">
      <c r="B9" s="162" t="s">
        <v>346</v>
      </c>
      <c r="C9" s="163"/>
      <c r="D9" s="172" t="s">
        <v>345</v>
      </c>
      <c r="E9" s="172"/>
      <c r="F9" s="172"/>
    </row>
    <row r="10" spans="2:26" ht="35.25" customHeight="1" x14ac:dyDescent="0.3">
      <c r="B10" s="162" t="s">
        <v>224</v>
      </c>
      <c r="C10" s="163"/>
      <c r="D10" s="173" t="s">
        <v>347</v>
      </c>
      <c r="E10" s="174"/>
      <c r="F10" s="175"/>
    </row>
    <row r="11" spans="2:26" ht="39" customHeight="1" x14ac:dyDescent="0.3">
      <c r="B11" s="162"/>
      <c r="C11" s="163"/>
      <c r="D11" s="172"/>
      <c r="E11" s="172"/>
      <c r="F11" s="172"/>
    </row>
    <row r="12" spans="2:26" ht="22.5" customHeight="1" x14ac:dyDescent="0.3">
      <c r="B12" s="162"/>
      <c r="C12" s="163"/>
      <c r="D12" s="172"/>
      <c r="E12" s="172"/>
      <c r="F12" s="172"/>
    </row>
    <row r="13" spans="2:26" ht="42" customHeight="1" x14ac:dyDescent="0.3">
      <c r="B13" s="162"/>
      <c r="C13" s="163"/>
      <c r="D13" s="172"/>
      <c r="E13" s="172"/>
      <c r="F13" s="172"/>
    </row>
    <row r="14" spans="2:26" ht="22.5" customHeight="1" x14ac:dyDescent="0.3">
      <c r="B14" s="162"/>
      <c r="C14" s="163"/>
      <c r="D14" s="172"/>
      <c r="E14" s="172"/>
      <c r="F14" s="172"/>
    </row>
    <row r="15" spans="2:26" ht="45.75" customHeight="1" x14ac:dyDescent="0.3">
      <c r="B15" s="162"/>
      <c r="C15" s="163"/>
      <c r="D15" s="172"/>
      <c r="E15" s="172"/>
      <c r="F15" s="172"/>
    </row>
    <row r="16" spans="2:26" ht="28.5" customHeight="1" x14ac:dyDescent="0.3">
      <c r="B16" s="162"/>
      <c r="C16" s="163"/>
      <c r="D16" s="172"/>
      <c r="E16" s="172"/>
      <c r="F16" s="172"/>
    </row>
    <row r="17" spans="2:11" ht="22.5" customHeight="1" x14ac:dyDescent="0.3">
      <c r="B17" s="157"/>
      <c r="C17" s="158"/>
      <c r="D17" s="164"/>
      <c r="E17" s="164"/>
      <c r="F17" s="164"/>
    </row>
    <row r="18" spans="2:11" ht="22.5" customHeight="1" x14ac:dyDescent="0.3">
      <c r="B18" s="157"/>
      <c r="C18" s="158"/>
      <c r="D18" s="164"/>
      <c r="E18" s="164"/>
      <c r="F18" s="164"/>
    </row>
    <row r="19" spans="2:11" ht="22.5" customHeight="1" x14ac:dyDescent="0.3">
      <c r="B19" s="157"/>
      <c r="C19" s="158"/>
      <c r="D19" s="164"/>
      <c r="E19" s="164"/>
      <c r="F19" s="164"/>
    </row>
    <row r="20" spans="2:11" ht="22.5" customHeight="1" x14ac:dyDescent="0.3">
      <c r="B20" s="157"/>
      <c r="C20" s="158"/>
      <c r="D20" s="164"/>
      <c r="E20" s="164"/>
      <c r="F20" s="164"/>
    </row>
    <row r="21" spans="2:11" ht="22.5" customHeight="1" x14ac:dyDescent="0.3">
      <c r="B21" s="157"/>
      <c r="C21" s="158"/>
      <c r="D21" s="164"/>
      <c r="E21" s="164"/>
      <c r="F21" s="164"/>
    </row>
    <row r="22" spans="2:11" ht="22.5" customHeight="1" x14ac:dyDescent="0.3">
      <c r="B22" s="157"/>
      <c r="C22" s="158"/>
      <c r="D22" s="164"/>
      <c r="E22" s="164"/>
      <c r="F22" s="164"/>
    </row>
    <row r="23" spans="2:11" ht="22.5" customHeight="1" x14ac:dyDescent="0.3">
      <c r="B23" s="157"/>
      <c r="C23" s="158"/>
      <c r="D23" s="164"/>
      <c r="E23" s="164"/>
      <c r="F23" s="164"/>
    </row>
    <row r="24" spans="2:11" ht="12.75" customHeight="1" x14ac:dyDescent="0.3">
      <c r="B24" s="28"/>
      <c r="C24" s="28"/>
      <c r="D24" s="29"/>
      <c r="E24" s="29"/>
      <c r="F24" s="29"/>
    </row>
    <row r="25" spans="2:11" x14ac:dyDescent="0.3">
      <c r="B25" s="25" t="s">
        <v>49</v>
      </c>
    </row>
    <row r="26" spans="2:11" ht="38.25" customHeight="1" x14ac:dyDescent="0.3">
      <c r="B26" s="153" t="s">
        <v>47</v>
      </c>
      <c r="C26" s="155" t="s">
        <v>27</v>
      </c>
      <c r="D26" s="155" t="s">
        <v>28</v>
      </c>
      <c r="E26" s="155" t="s">
        <v>30</v>
      </c>
      <c r="F26" s="153" t="s">
        <v>339</v>
      </c>
      <c r="G26" s="152" t="s">
        <v>99</v>
      </c>
      <c r="H26" s="152"/>
      <c r="I26" s="152"/>
      <c r="J26" s="152"/>
      <c r="K26" s="152"/>
    </row>
    <row r="27" spans="2:11" ht="36" customHeight="1" x14ac:dyDescent="0.3">
      <c r="B27" s="154"/>
      <c r="C27" s="156"/>
      <c r="D27" s="156"/>
      <c r="E27" s="156"/>
      <c r="F27" s="154"/>
      <c r="G27" s="64" t="s">
        <v>100</v>
      </c>
      <c r="H27" s="64" t="s">
        <v>101</v>
      </c>
      <c r="I27" s="64" t="s">
        <v>102</v>
      </c>
      <c r="J27" s="64" t="s">
        <v>103</v>
      </c>
      <c r="K27" s="64" t="s">
        <v>104</v>
      </c>
    </row>
    <row r="28" spans="2:11" ht="27.75" customHeight="1" x14ac:dyDescent="0.3">
      <c r="B28" s="30">
        <v>1</v>
      </c>
      <c r="C28" s="31" t="str">
        <f>B9&amp;":"&amp;D9</f>
        <v>Baseline:Replace as normal i.e. 70 sqmm cable</v>
      </c>
      <c r="D28" s="30" t="s">
        <v>79</v>
      </c>
      <c r="E28" s="31"/>
      <c r="F28" s="30"/>
      <c r="G28" s="145">
        <f>Baseline!$C$4</f>
        <v>-1.3677321726421913E-2</v>
      </c>
      <c r="H28" s="145">
        <f>Baseline!$C$5</f>
        <v>-1.6008901034749345E-2</v>
      </c>
      <c r="I28" s="145">
        <f>Baseline!$C$6</f>
        <v>-1.7583298527275575E-2</v>
      </c>
      <c r="J28" s="145">
        <f>Baseline!$C$7</f>
        <v>-1.91529313160364E-2</v>
      </c>
      <c r="K28" s="65"/>
    </row>
    <row r="29" spans="2:11" ht="27.75" customHeight="1" x14ac:dyDescent="0.3">
      <c r="B29" s="30">
        <v>2</v>
      </c>
      <c r="C29" s="141" t="str">
        <f>B10&amp;":"&amp;D10</f>
        <v>Option 1:Replace with larger 150 sqmm cable</v>
      </c>
      <c r="D29" s="30" t="s">
        <v>29</v>
      </c>
      <c r="E29" s="31"/>
      <c r="F29" s="30"/>
      <c r="G29" s="145">
        <f>'Option 1'!$C$4</f>
        <v>-1.0660104144702448E-2</v>
      </c>
      <c r="H29" s="145">
        <f>'Option 1'!$C$5</f>
        <v>-1.020294886496702E-2</v>
      </c>
      <c r="I29" s="145">
        <f>'Option 1'!$C$6</f>
        <v>-9.288553037262377E-3</v>
      </c>
      <c r="J29" s="145">
        <f>'Option 1'!$C$7</f>
        <v>-7.2100690945142007E-3</v>
      </c>
      <c r="K29" s="30"/>
    </row>
    <row r="30" spans="2:11" ht="27.75" customHeight="1" x14ac:dyDescent="0.3">
      <c r="B30" s="147">
        <v>3</v>
      </c>
      <c r="C30" s="147"/>
      <c r="D30" s="147"/>
      <c r="E30" s="148"/>
      <c r="F30" s="147"/>
      <c r="G30" s="149"/>
      <c r="H30" s="149"/>
      <c r="I30" s="149"/>
      <c r="J30" s="149"/>
      <c r="K30" s="147"/>
    </row>
    <row r="31" spans="2:11" ht="27.75" customHeight="1" x14ac:dyDescent="0.3">
      <c r="B31" s="147">
        <v>4</v>
      </c>
      <c r="C31" s="147"/>
      <c r="D31" s="147"/>
      <c r="E31" s="148"/>
      <c r="F31" s="147"/>
      <c r="G31" s="149"/>
      <c r="H31" s="149"/>
      <c r="I31" s="149"/>
      <c r="J31" s="149"/>
      <c r="K31" s="147"/>
    </row>
    <row r="32" spans="2:11" ht="27.75" customHeight="1" x14ac:dyDescent="0.3">
      <c r="B32" s="147">
        <v>5</v>
      </c>
      <c r="C32" s="147"/>
      <c r="D32" s="147"/>
      <c r="E32" s="148"/>
      <c r="F32" s="147"/>
      <c r="G32" s="149"/>
      <c r="H32" s="149"/>
      <c r="I32" s="149"/>
      <c r="J32" s="149"/>
      <c r="K32" s="147"/>
    </row>
    <row r="33" spans="2:11" ht="27.75" customHeight="1" x14ac:dyDescent="0.3">
      <c r="B33" s="147">
        <v>6</v>
      </c>
      <c r="C33" s="147"/>
      <c r="D33" s="147"/>
      <c r="E33" s="148"/>
      <c r="F33" s="147"/>
      <c r="G33" s="149"/>
      <c r="H33" s="149"/>
      <c r="I33" s="149"/>
      <c r="J33" s="149"/>
      <c r="K33" s="147"/>
    </row>
    <row r="34" spans="2:11" ht="27.75" customHeight="1" x14ac:dyDescent="0.3">
      <c r="B34" s="147">
        <v>7</v>
      </c>
      <c r="C34" s="147"/>
      <c r="D34" s="147"/>
      <c r="E34" s="148"/>
      <c r="F34" s="147"/>
      <c r="G34" s="149"/>
      <c r="H34" s="149"/>
      <c r="I34" s="149"/>
      <c r="J34" s="149"/>
      <c r="K34" s="147"/>
    </row>
    <row r="35" spans="2:11" ht="27.75" customHeight="1" x14ac:dyDescent="0.3">
      <c r="B35" s="147">
        <v>8</v>
      </c>
      <c r="C35" s="147"/>
      <c r="D35" s="147"/>
      <c r="E35" s="148"/>
      <c r="F35" s="147"/>
      <c r="G35" s="149"/>
      <c r="H35" s="149"/>
      <c r="I35" s="149"/>
      <c r="J35" s="149"/>
      <c r="K35" s="147"/>
    </row>
    <row r="39" spans="2:11" x14ac:dyDescent="0.3">
      <c r="B39" s="2" t="s">
        <v>105</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29">
    <cfRule type="expression" dxfId="9" priority="19">
      <formula>$D28="adopted"</formula>
    </cfRule>
  </conditionalFormatting>
  <conditionalFormatting sqref="B30:F35 B29 D29:F29">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F7" sqref="F7:G8"/>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8" t="s">
        <v>294</v>
      </c>
      <c r="E3" s="21"/>
      <c r="F3" s="76"/>
      <c r="G3" s="126"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7">
        <v>6.76</v>
      </c>
      <c r="I4" s="77">
        <v>7.1</v>
      </c>
      <c r="J4" s="77">
        <v>7.55</v>
      </c>
      <c r="K4" s="77">
        <v>8.0299999999999994</v>
      </c>
      <c r="L4" s="77">
        <v>8.5500000000000007</v>
      </c>
      <c r="M4" s="77">
        <v>15.26</v>
      </c>
      <c r="N4" s="77">
        <v>21.97</v>
      </c>
      <c r="O4" s="77">
        <v>28.68</v>
      </c>
      <c r="P4" s="77">
        <v>35.39</v>
      </c>
      <c r="Q4" s="77">
        <v>42.1</v>
      </c>
      <c r="R4" s="77">
        <v>48.81</v>
      </c>
      <c r="S4" s="77">
        <v>55.52</v>
      </c>
      <c r="T4" s="77">
        <v>62.23</v>
      </c>
      <c r="U4" s="77">
        <v>68.94</v>
      </c>
      <c r="V4" s="77">
        <v>75.650000000000006</v>
      </c>
      <c r="W4" s="77">
        <v>81</v>
      </c>
      <c r="X4" s="77">
        <v>88</v>
      </c>
      <c r="Y4" s="77">
        <v>95</v>
      </c>
      <c r="Z4" s="77">
        <v>102</v>
      </c>
      <c r="AA4" s="77">
        <v>109</v>
      </c>
      <c r="AB4" s="77">
        <v>116</v>
      </c>
      <c r="AC4" s="77">
        <v>122</v>
      </c>
      <c r="AD4" s="77">
        <v>129</v>
      </c>
      <c r="AE4" s="77">
        <v>136</v>
      </c>
      <c r="AF4" s="77">
        <v>143</v>
      </c>
      <c r="AG4" s="77">
        <v>150</v>
      </c>
      <c r="AH4" s="77">
        <v>157</v>
      </c>
      <c r="AI4" s="77">
        <v>164</v>
      </c>
      <c r="AJ4" s="77">
        <v>171</v>
      </c>
      <c r="AK4" s="77">
        <v>178</v>
      </c>
      <c r="AL4" s="77">
        <v>184</v>
      </c>
      <c r="AM4" s="77">
        <v>191</v>
      </c>
      <c r="AN4" s="77">
        <v>198</v>
      </c>
      <c r="AO4" s="77">
        <v>205</v>
      </c>
      <c r="AP4" s="77">
        <v>212</v>
      </c>
      <c r="AQ4" s="77">
        <v>220</v>
      </c>
      <c r="AR4" s="77">
        <v>227</v>
      </c>
      <c r="AS4" s="77">
        <v>234</v>
      </c>
      <c r="AT4" s="77">
        <v>241</v>
      </c>
      <c r="AU4" s="77">
        <v>248</v>
      </c>
      <c r="AV4" s="77">
        <v>256</v>
      </c>
      <c r="AW4" s="77">
        <v>262</v>
      </c>
      <c r="AX4" s="77">
        <v>269</v>
      </c>
      <c r="AY4" s="77">
        <v>276</v>
      </c>
      <c r="AZ4" s="77">
        <v>282</v>
      </c>
      <c r="BA4" s="77">
        <v>287</v>
      </c>
      <c r="BB4" s="77">
        <v>292</v>
      </c>
      <c r="BC4" s="77">
        <v>297</v>
      </c>
      <c r="BD4" s="77">
        <v>301</v>
      </c>
      <c r="BE4" s="77">
        <v>305</v>
      </c>
      <c r="BF4" s="77">
        <v>309</v>
      </c>
      <c r="BG4" s="77">
        <v>312</v>
      </c>
    </row>
    <row r="5" spans="1:59" x14ac:dyDescent="0.3">
      <c r="A5" s="21"/>
      <c r="B5" s="22" t="s">
        <v>10</v>
      </c>
      <c r="C5" s="23">
        <v>0.03</v>
      </c>
      <c r="D5" s="21"/>
      <c r="E5" s="21"/>
      <c r="F5" s="51" t="s">
        <v>308</v>
      </c>
      <c r="G5" s="39"/>
      <c r="H5" s="77">
        <f>H4*$D$22</f>
        <v>7.303247599072745</v>
      </c>
      <c r="I5" s="77">
        <f t="shared" ref="I5:BG5" si="0">I4*$D$22</f>
        <v>7.6705707031681198</v>
      </c>
      <c r="J5" s="77">
        <f t="shared" si="0"/>
        <v>8.1567336350590569</v>
      </c>
      <c r="K5" s="77">
        <f t="shared" si="0"/>
        <v>8.6753074290760566</v>
      </c>
      <c r="L5" s="77">
        <f t="shared" si="0"/>
        <v>9.2370957059278069</v>
      </c>
      <c r="M5" s="77">
        <f t="shared" si="0"/>
        <v>16.486325201457117</v>
      </c>
      <c r="N5" s="77">
        <f t="shared" si="0"/>
        <v>23.735554696986423</v>
      </c>
      <c r="O5" s="77">
        <f t="shared" si="0"/>
        <v>30.984784192515733</v>
      </c>
      <c r="P5" s="77">
        <f t="shared" si="0"/>
        <v>38.234013688045039</v>
      </c>
      <c r="Q5" s="77">
        <f t="shared" si="0"/>
        <v>45.483243183574352</v>
      </c>
      <c r="R5" s="77">
        <f t="shared" si="0"/>
        <v>52.732472679103658</v>
      </c>
      <c r="S5" s="77">
        <f t="shared" si="0"/>
        <v>59.981702174632964</v>
      </c>
      <c r="T5" s="77">
        <f t="shared" si="0"/>
        <v>67.230931670162263</v>
      </c>
      <c r="U5" s="77">
        <f t="shared" si="0"/>
        <v>74.480161165691584</v>
      </c>
      <c r="V5" s="77">
        <f t="shared" si="0"/>
        <v>81.72939066122089</v>
      </c>
      <c r="W5" s="77">
        <f t="shared" si="0"/>
        <v>87.509327740368704</v>
      </c>
      <c r="X5" s="77">
        <f t="shared" si="0"/>
        <v>95.071862236449945</v>
      </c>
      <c r="Y5" s="77">
        <f t="shared" si="0"/>
        <v>102.63439673253119</v>
      </c>
      <c r="Z5" s="77">
        <f t="shared" si="0"/>
        <v>110.19693122861243</v>
      </c>
      <c r="AA5" s="77">
        <f t="shared" si="0"/>
        <v>117.75946572469368</v>
      </c>
      <c r="AB5" s="77">
        <f t="shared" si="0"/>
        <v>125.32200022077492</v>
      </c>
      <c r="AC5" s="77">
        <f t="shared" si="0"/>
        <v>131.80417264598742</v>
      </c>
      <c r="AD5" s="77">
        <f t="shared" si="0"/>
        <v>139.36670714206866</v>
      </c>
      <c r="AE5" s="77">
        <f t="shared" si="0"/>
        <v>146.9292416381499</v>
      </c>
      <c r="AF5" s="77">
        <f t="shared" si="0"/>
        <v>154.49177613423115</v>
      </c>
      <c r="AG5" s="77">
        <f t="shared" si="0"/>
        <v>162.05431063031241</v>
      </c>
      <c r="AH5" s="77">
        <f t="shared" si="0"/>
        <v>169.61684512639366</v>
      </c>
      <c r="AI5" s="77">
        <f t="shared" si="0"/>
        <v>177.1793796224749</v>
      </c>
      <c r="AJ5" s="77">
        <f t="shared" si="0"/>
        <v>184.74191411855614</v>
      </c>
      <c r="AK5" s="77">
        <f t="shared" si="0"/>
        <v>192.30444861463738</v>
      </c>
      <c r="AL5" s="77">
        <f t="shared" si="0"/>
        <v>198.78662103984988</v>
      </c>
      <c r="AM5" s="77">
        <f t="shared" si="0"/>
        <v>206.34915553593112</v>
      </c>
      <c r="AN5" s="77">
        <f t="shared" si="0"/>
        <v>213.91169003201236</v>
      </c>
      <c r="AO5" s="77">
        <f t="shared" si="0"/>
        <v>221.47422452809363</v>
      </c>
      <c r="AP5" s="77">
        <f t="shared" si="0"/>
        <v>229.03675902417487</v>
      </c>
      <c r="AQ5" s="77">
        <f t="shared" si="0"/>
        <v>237.67965559112486</v>
      </c>
      <c r="AR5" s="77">
        <f t="shared" si="0"/>
        <v>245.2421900872061</v>
      </c>
      <c r="AS5" s="77">
        <f t="shared" si="0"/>
        <v>252.80472458328734</v>
      </c>
      <c r="AT5" s="77">
        <f t="shared" si="0"/>
        <v>260.36725907936858</v>
      </c>
      <c r="AU5" s="77">
        <f t="shared" si="0"/>
        <v>267.92979357544982</v>
      </c>
      <c r="AV5" s="77">
        <f t="shared" si="0"/>
        <v>276.57269014239984</v>
      </c>
      <c r="AW5" s="77">
        <f t="shared" si="0"/>
        <v>283.0548625676123</v>
      </c>
      <c r="AX5" s="77">
        <f t="shared" si="0"/>
        <v>290.6173970636936</v>
      </c>
      <c r="AY5" s="77">
        <f t="shared" si="0"/>
        <v>298.17993155977484</v>
      </c>
      <c r="AZ5" s="77">
        <f t="shared" si="0"/>
        <v>304.66210398498731</v>
      </c>
      <c r="BA5" s="77">
        <f t="shared" si="0"/>
        <v>310.06391433933106</v>
      </c>
      <c r="BB5" s="77">
        <f t="shared" si="0"/>
        <v>315.46572469367482</v>
      </c>
      <c r="BC5" s="77">
        <f t="shared" si="0"/>
        <v>320.86753504801857</v>
      </c>
      <c r="BD5" s="77">
        <f t="shared" si="0"/>
        <v>325.18898333149355</v>
      </c>
      <c r="BE5" s="77">
        <f t="shared" si="0"/>
        <v>329.51043161496858</v>
      </c>
      <c r="BF5" s="77">
        <f t="shared" si="0"/>
        <v>333.83187989844356</v>
      </c>
      <c r="BG5" s="77">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3" t="s">
        <v>70</v>
      </c>
      <c r="C11" s="21"/>
      <c r="D11" s="21"/>
      <c r="E11" s="21"/>
      <c r="F11" s="51" t="s">
        <v>204</v>
      </c>
      <c r="G11" s="80">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7"/>
      <c r="H12" s="109">
        <f>$D$40/1000</f>
        <v>0.50284700000000004</v>
      </c>
      <c r="I12" s="109">
        <f>$D$41/1000</f>
        <v>0.4883515000000001</v>
      </c>
      <c r="J12" s="109">
        <f>$D$42/1000</f>
        <v>0.47385600000000011</v>
      </c>
      <c r="K12" s="109">
        <f>$D$43/1000</f>
        <v>0.45936050000000012</v>
      </c>
      <c r="L12" s="109">
        <f>$D$44/1000</f>
        <v>0.44486500000000012</v>
      </c>
      <c r="M12" s="109">
        <f>$D$45/1000</f>
        <v>0.43036950000000013</v>
      </c>
      <c r="N12" s="109">
        <f>$D$46/1000</f>
        <v>0.41587400000000013</v>
      </c>
      <c r="O12" s="109">
        <f>$D$47/1000</f>
        <v>0.40137850000000014</v>
      </c>
      <c r="P12" s="109">
        <f>$D$48/1000</f>
        <v>0.38688300000000014</v>
      </c>
      <c r="Q12" s="109">
        <f>$D$49/1000</f>
        <v>0.37238750000000015</v>
      </c>
      <c r="R12" s="109">
        <f>$D$50/1000</f>
        <v>0.35789200000000015</v>
      </c>
      <c r="S12" s="109">
        <f>$D$51/1000</f>
        <v>0.34339650000000016</v>
      </c>
      <c r="T12" s="109">
        <f>$D$52/1000</f>
        <v>0.32890100000000017</v>
      </c>
      <c r="U12" s="109">
        <f>$D$53/1000</f>
        <v>0.31440550000000017</v>
      </c>
      <c r="V12" s="109">
        <f>$D$54/1000</f>
        <v>0.29991000000000018</v>
      </c>
      <c r="W12" s="109">
        <f>$D$55/1000</f>
        <v>0.28541450000000018</v>
      </c>
      <c r="X12" s="109">
        <f>$D$56/1000</f>
        <v>0.27091900000000019</v>
      </c>
      <c r="Y12" s="109">
        <f>$D$57/1000</f>
        <v>0.25642350000000019</v>
      </c>
      <c r="Z12" s="109">
        <f>$D$58/1000</f>
        <v>0.24192800000000023</v>
      </c>
      <c r="AA12" s="109">
        <f>$D$59/1000</f>
        <v>0.22743250000000023</v>
      </c>
      <c r="AB12" s="109">
        <f>$D$60/1000</f>
        <v>0.21293700000000024</v>
      </c>
      <c r="AC12" s="109">
        <f>$D$61/1000</f>
        <v>0.19844150000000024</v>
      </c>
      <c r="AD12" s="109">
        <f>$D$62/1000</f>
        <v>0.18394600000000025</v>
      </c>
      <c r="AE12" s="109">
        <f>$D$63/1000</f>
        <v>0.16945050000000025</v>
      </c>
      <c r="AF12" s="109">
        <f>$D$64/1000</f>
        <v>0.15495500000000026</v>
      </c>
      <c r="AG12" s="109">
        <f>$D$65/1000</f>
        <v>0.14045950000000026</v>
      </c>
      <c r="AH12" s="109">
        <f>$D$66/1000</f>
        <v>0.12596400000000027</v>
      </c>
      <c r="AI12" s="109">
        <f>$D$67/1000</f>
        <v>0.11146850000000026</v>
      </c>
      <c r="AJ12" s="109">
        <f>$D$68/1000</f>
        <v>9.6973000000000253E-2</v>
      </c>
      <c r="AK12" s="109">
        <f>$D$69/1000</f>
        <v>8.2477500000000245E-2</v>
      </c>
      <c r="AL12" s="109">
        <f>$D$70/1000</f>
        <v>6.7982000000000237E-2</v>
      </c>
      <c r="AM12" s="109">
        <f>$D$71/1000</f>
        <v>5.3486500000000242E-2</v>
      </c>
      <c r="AN12" s="109">
        <f>$D$72/1000</f>
        <v>3.8991000000000241E-2</v>
      </c>
      <c r="AO12" s="109">
        <f>$D$73/1000</f>
        <v>2.4495500000000243E-2</v>
      </c>
      <c r="AP12" s="109">
        <f>$D$74/1000</f>
        <v>0.01</v>
      </c>
      <c r="AQ12" s="109">
        <f>$AP$12</f>
        <v>0.01</v>
      </c>
      <c r="AR12" s="109">
        <f t="shared" ref="AR12:BG12" si="1">$AP$12</f>
        <v>0.01</v>
      </c>
      <c r="AS12" s="109">
        <f t="shared" si="1"/>
        <v>0.01</v>
      </c>
      <c r="AT12" s="109">
        <f t="shared" si="1"/>
        <v>0.01</v>
      </c>
      <c r="AU12" s="109">
        <f t="shared" si="1"/>
        <v>0.01</v>
      </c>
      <c r="AV12" s="109">
        <f t="shared" si="1"/>
        <v>0.01</v>
      </c>
      <c r="AW12" s="109">
        <f t="shared" si="1"/>
        <v>0.01</v>
      </c>
      <c r="AX12" s="109">
        <f t="shared" si="1"/>
        <v>0.01</v>
      </c>
      <c r="AY12" s="109">
        <f t="shared" si="1"/>
        <v>0.01</v>
      </c>
      <c r="AZ12" s="109">
        <f t="shared" si="1"/>
        <v>0.01</v>
      </c>
      <c r="BA12" s="109">
        <f t="shared" si="1"/>
        <v>0.01</v>
      </c>
      <c r="BB12" s="109">
        <f t="shared" si="1"/>
        <v>0.01</v>
      </c>
      <c r="BC12" s="109">
        <f t="shared" si="1"/>
        <v>0.01</v>
      </c>
      <c r="BD12" s="109">
        <f t="shared" si="1"/>
        <v>0.01</v>
      </c>
      <c r="BE12" s="109">
        <f t="shared" si="1"/>
        <v>0.01</v>
      </c>
      <c r="BF12" s="109">
        <f t="shared" si="1"/>
        <v>0.01</v>
      </c>
      <c r="BG12" s="109">
        <f t="shared" si="1"/>
        <v>0.01</v>
      </c>
    </row>
    <row r="13" spans="1:59" x14ac:dyDescent="0.3">
      <c r="A13" s="21"/>
      <c r="B13" s="178" t="s">
        <v>73</v>
      </c>
      <c r="C13" s="179"/>
      <c r="D13" s="125"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0"/>
      <c r="C14" s="181"/>
      <c r="D14" s="43" t="s">
        <v>106</v>
      </c>
      <c r="E14" s="21"/>
      <c r="F14" s="66"/>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2" t="s">
        <v>323</v>
      </c>
      <c r="C15" s="42" t="s">
        <v>316</v>
      </c>
      <c r="D15" s="124">
        <v>1.3408686121386491</v>
      </c>
      <c r="E15" s="21"/>
      <c r="F15" s="69" t="s">
        <v>89</v>
      </c>
      <c r="G15" s="39"/>
      <c r="H15" s="39"/>
      <c r="I15" s="75"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2"/>
      <c r="C16" s="42" t="s">
        <v>317</v>
      </c>
      <c r="D16" s="124">
        <v>1.3004251926654264</v>
      </c>
      <c r="E16" s="82"/>
      <c r="F16" s="70" t="s">
        <v>154</v>
      </c>
      <c r="G16" s="39"/>
      <c r="H16" s="39"/>
      <c r="I16" s="75"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2"/>
      <c r="C17" s="42" t="s">
        <v>318</v>
      </c>
      <c r="D17" s="124">
        <v>1.2670349113192076</v>
      </c>
      <c r="E17" s="82"/>
      <c r="F17" s="69" t="s">
        <v>207</v>
      </c>
      <c r="G17" s="71"/>
      <c r="H17" s="71"/>
      <c r="I17" s="78" t="s">
        <v>201</v>
      </c>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row>
    <row r="18" spans="1:59" ht="15.75" x14ac:dyDescent="0.35">
      <c r="A18" s="21"/>
      <c r="B18" s="182"/>
      <c r="C18" s="42" t="s">
        <v>319</v>
      </c>
      <c r="D18" s="124">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2"/>
      <c r="C19" s="42" t="s">
        <v>320</v>
      </c>
      <c r="D19" s="124">
        <v>1.1729854979825014</v>
      </c>
      <c r="E19" s="21"/>
      <c r="F19" s="21"/>
      <c r="G19" s="84"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2"/>
      <c r="C20" s="42" t="s">
        <v>321</v>
      </c>
      <c r="D20" s="124">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2"/>
      <c r="C21" s="42" t="s">
        <v>250</v>
      </c>
      <c r="D21" s="124">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2"/>
      <c r="C22" s="42" t="s">
        <v>251</v>
      </c>
      <c r="D22" s="124">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2"/>
      <c r="C23" s="42" t="s">
        <v>72</v>
      </c>
      <c r="D23" s="124">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2"/>
      <c r="C24" s="42" t="s">
        <v>106</v>
      </c>
      <c r="D24" s="124">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4" t="s">
        <v>311</v>
      </c>
    </row>
    <row r="28" spans="1:59" x14ac:dyDescent="0.3">
      <c r="B28" s="20" t="s">
        <v>247</v>
      </c>
      <c r="E28" s="73"/>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2"/>
    </row>
    <row r="33" spans="2:5" ht="47.25" customHeight="1" x14ac:dyDescent="0.3">
      <c r="D33" s="105" t="s">
        <v>290</v>
      </c>
    </row>
    <row r="34" spans="2:5" x14ac:dyDescent="0.3">
      <c r="B34" s="110" t="s">
        <v>244</v>
      </c>
      <c r="C34" s="20" t="s">
        <v>250</v>
      </c>
      <c r="D34" s="20">
        <f>0.58982*1000</f>
        <v>589.82000000000005</v>
      </c>
      <c r="E34" s="20" t="s">
        <v>291</v>
      </c>
    </row>
    <row r="35" spans="2:5" x14ac:dyDescent="0.3">
      <c r="B35" s="110" t="s">
        <v>245</v>
      </c>
      <c r="C35" s="20" t="s">
        <v>251</v>
      </c>
      <c r="D35" s="72">
        <f>D34-$D$78</f>
        <v>575.32450000000006</v>
      </c>
    </row>
    <row r="36" spans="2:5" x14ac:dyDescent="0.3">
      <c r="B36" s="110" t="s">
        <v>246</v>
      </c>
      <c r="C36" s="20" t="s">
        <v>72</v>
      </c>
      <c r="D36" s="72">
        <f t="shared" ref="D36:D73" si="2">D35-$D$78</f>
        <v>560.82900000000006</v>
      </c>
    </row>
    <row r="37" spans="2:5" x14ac:dyDescent="0.3">
      <c r="C37" s="20" t="s">
        <v>106</v>
      </c>
      <c r="D37" s="72">
        <f t="shared" si="2"/>
        <v>546.33350000000007</v>
      </c>
    </row>
    <row r="38" spans="2:5" x14ac:dyDescent="0.3">
      <c r="C38" s="20" t="s">
        <v>252</v>
      </c>
      <c r="D38" s="72">
        <f t="shared" si="2"/>
        <v>531.83800000000008</v>
      </c>
    </row>
    <row r="39" spans="2:5" x14ac:dyDescent="0.3">
      <c r="C39" s="20" t="s">
        <v>253</v>
      </c>
      <c r="D39" s="72">
        <f t="shared" si="2"/>
        <v>517.34250000000009</v>
      </c>
    </row>
    <row r="40" spans="2:5" x14ac:dyDescent="0.3">
      <c r="C40" s="20" t="s">
        <v>254</v>
      </c>
      <c r="D40" s="72">
        <f t="shared" si="2"/>
        <v>502.84700000000009</v>
      </c>
    </row>
    <row r="41" spans="2:5" x14ac:dyDescent="0.3">
      <c r="C41" s="20" t="s">
        <v>255</v>
      </c>
      <c r="D41" s="72">
        <f t="shared" si="2"/>
        <v>488.3515000000001</v>
      </c>
    </row>
    <row r="42" spans="2:5" x14ac:dyDescent="0.3">
      <c r="C42" s="20" t="s">
        <v>256</v>
      </c>
      <c r="D42" s="72">
        <f t="shared" si="2"/>
        <v>473.85600000000011</v>
      </c>
    </row>
    <row r="43" spans="2:5" x14ac:dyDescent="0.3">
      <c r="C43" s="20" t="s">
        <v>257</v>
      </c>
      <c r="D43" s="72">
        <f t="shared" si="2"/>
        <v>459.36050000000012</v>
      </c>
    </row>
    <row r="44" spans="2:5" x14ac:dyDescent="0.3">
      <c r="C44" s="20" t="s">
        <v>258</v>
      </c>
      <c r="D44" s="72">
        <f t="shared" si="2"/>
        <v>444.86500000000012</v>
      </c>
    </row>
    <row r="45" spans="2:5" x14ac:dyDescent="0.3">
      <c r="C45" s="20" t="s">
        <v>259</v>
      </c>
      <c r="D45" s="72">
        <f t="shared" si="2"/>
        <v>430.36950000000013</v>
      </c>
    </row>
    <row r="46" spans="2:5" x14ac:dyDescent="0.3">
      <c r="C46" s="20" t="s">
        <v>260</v>
      </c>
      <c r="D46" s="72">
        <f t="shared" si="2"/>
        <v>415.87400000000014</v>
      </c>
    </row>
    <row r="47" spans="2:5" x14ac:dyDescent="0.3">
      <c r="C47" s="20" t="s">
        <v>261</v>
      </c>
      <c r="D47" s="72">
        <f t="shared" si="2"/>
        <v>401.37850000000014</v>
      </c>
    </row>
    <row r="48" spans="2:5" x14ac:dyDescent="0.3">
      <c r="C48" s="20" t="s">
        <v>262</v>
      </c>
      <c r="D48" s="72">
        <f t="shared" si="2"/>
        <v>386.88300000000015</v>
      </c>
    </row>
    <row r="49" spans="3:4" x14ac:dyDescent="0.3">
      <c r="C49" s="20" t="s">
        <v>263</v>
      </c>
      <c r="D49" s="72">
        <f t="shared" si="2"/>
        <v>372.38750000000016</v>
      </c>
    </row>
    <row r="50" spans="3:4" x14ac:dyDescent="0.3">
      <c r="C50" s="20" t="s">
        <v>264</v>
      </c>
      <c r="D50" s="72">
        <f t="shared" si="2"/>
        <v>357.89200000000017</v>
      </c>
    </row>
    <row r="51" spans="3:4" x14ac:dyDescent="0.3">
      <c r="C51" s="20" t="s">
        <v>265</v>
      </c>
      <c r="D51" s="72">
        <f t="shared" si="2"/>
        <v>343.39650000000017</v>
      </c>
    </row>
    <row r="52" spans="3:4" x14ac:dyDescent="0.3">
      <c r="C52" s="20" t="s">
        <v>266</v>
      </c>
      <c r="D52" s="72">
        <f t="shared" si="2"/>
        <v>328.90100000000018</v>
      </c>
    </row>
    <row r="53" spans="3:4" x14ac:dyDescent="0.3">
      <c r="C53" s="20" t="s">
        <v>267</v>
      </c>
      <c r="D53" s="72">
        <f t="shared" si="2"/>
        <v>314.40550000000019</v>
      </c>
    </row>
    <row r="54" spans="3:4" x14ac:dyDescent="0.3">
      <c r="C54" s="20" t="s">
        <v>268</v>
      </c>
      <c r="D54" s="72">
        <f t="shared" si="2"/>
        <v>299.9100000000002</v>
      </c>
    </row>
    <row r="55" spans="3:4" x14ac:dyDescent="0.3">
      <c r="C55" s="20" t="s">
        <v>269</v>
      </c>
      <c r="D55" s="72">
        <f t="shared" si="2"/>
        <v>285.4145000000002</v>
      </c>
    </row>
    <row r="56" spans="3:4" x14ac:dyDescent="0.3">
      <c r="C56" s="20" t="s">
        <v>270</v>
      </c>
      <c r="D56" s="72">
        <f t="shared" si="2"/>
        <v>270.91900000000021</v>
      </c>
    </row>
    <row r="57" spans="3:4" x14ac:dyDescent="0.3">
      <c r="C57" s="20" t="s">
        <v>271</v>
      </c>
      <c r="D57" s="72">
        <f t="shared" si="2"/>
        <v>256.42350000000022</v>
      </c>
    </row>
    <row r="58" spans="3:4" x14ac:dyDescent="0.3">
      <c r="C58" s="20" t="s">
        <v>272</v>
      </c>
      <c r="D58" s="72">
        <f t="shared" si="2"/>
        <v>241.92800000000022</v>
      </c>
    </row>
    <row r="59" spans="3:4" x14ac:dyDescent="0.3">
      <c r="C59" s="20" t="s">
        <v>273</v>
      </c>
      <c r="D59" s="72">
        <f t="shared" si="2"/>
        <v>227.43250000000023</v>
      </c>
    </row>
    <row r="60" spans="3:4" x14ac:dyDescent="0.3">
      <c r="C60" s="20" t="s">
        <v>274</v>
      </c>
      <c r="D60" s="72">
        <f t="shared" si="2"/>
        <v>212.93700000000024</v>
      </c>
    </row>
    <row r="61" spans="3:4" x14ac:dyDescent="0.3">
      <c r="C61" s="20" t="s">
        <v>275</v>
      </c>
      <c r="D61" s="72">
        <f t="shared" si="2"/>
        <v>198.44150000000025</v>
      </c>
    </row>
    <row r="62" spans="3:4" x14ac:dyDescent="0.3">
      <c r="C62" s="20" t="s">
        <v>276</v>
      </c>
      <c r="D62" s="72">
        <f t="shared" si="2"/>
        <v>183.94600000000025</v>
      </c>
    </row>
    <row r="63" spans="3:4" x14ac:dyDescent="0.3">
      <c r="C63" s="20" t="s">
        <v>277</v>
      </c>
      <c r="D63" s="72">
        <f t="shared" si="2"/>
        <v>169.45050000000026</v>
      </c>
    </row>
    <row r="64" spans="3:4" x14ac:dyDescent="0.3">
      <c r="C64" s="20" t="s">
        <v>278</v>
      </c>
      <c r="D64" s="72">
        <f t="shared" si="2"/>
        <v>154.95500000000027</v>
      </c>
    </row>
    <row r="65" spans="3:5" x14ac:dyDescent="0.3">
      <c r="C65" s="20" t="s">
        <v>279</v>
      </c>
      <c r="D65" s="72">
        <f t="shared" si="2"/>
        <v>140.45950000000028</v>
      </c>
    </row>
    <row r="66" spans="3:5" x14ac:dyDescent="0.3">
      <c r="C66" s="20" t="s">
        <v>280</v>
      </c>
      <c r="D66" s="72">
        <f t="shared" si="2"/>
        <v>125.96400000000027</v>
      </c>
    </row>
    <row r="67" spans="3:5" x14ac:dyDescent="0.3">
      <c r="C67" s="20" t="s">
        <v>281</v>
      </c>
      <c r="D67" s="72">
        <f t="shared" si="2"/>
        <v>111.46850000000026</v>
      </c>
    </row>
    <row r="68" spans="3:5" x14ac:dyDescent="0.3">
      <c r="C68" s="20" t="s">
        <v>282</v>
      </c>
      <c r="D68" s="72">
        <f t="shared" si="2"/>
        <v>96.973000000000255</v>
      </c>
    </row>
    <row r="69" spans="3:5" x14ac:dyDescent="0.3">
      <c r="C69" s="20" t="s">
        <v>283</v>
      </c>
      <c r="D69" s="72">
        <f t="shared" si="2"/>
        <v>82.477500000000248</v>
      </c>
    </row>
    <row r="70" spans="3:5" x14ac:dyDescent="0.3">
      <c r="C70" s="20" t="s">
        <v>284</v>
      </c>
      <c r="D70" s="72">
        <f t="shared" si="2"/>
        <v>67.982000000000241</v>
      </c>
    </row>
    <row r="71" spans="3:5" x14ac:dyDescent="0.3">
      <c r="C71" s="20" t="s">
        <v>285</v>
      </c>
      <c r="D71" s="72">
        <f t="shared" si="2"/>
        <v>53.486500000000241</v>
      </c>
    </row>
    <row r="72" spans="3:5" x14ac:dyDescent="0.3">
      <c r="C72" s="20" t="s">
        <v>286</v>
      </c>
      <c r="D72" s="72">
        <f t="shared" si="2"/>
        <v>38.991000000000241</v>
      </c>
    </row>
    <row r="73" spans="3:5" x14ac:dyDescent="0.3">
      <c r="C73" s="20" t="s">
        <v>287</v>
      </c>
      <c r="D73" s="72">
        <f t="shared" si="2"/>
        <v>24.495500000000241</v>
      </c>
    </row>
    <row r="74" spans="3:5" x14ac:dyDescent="0.3">
      <c r="C74" s="20" t="s">
        <v>288</v>
      </c>
      <c r="D74" s="72">
        <v>10</v>
      </c>
    </row>
    <row r="75" spans="3:5" x14ac:dyDescent="0.3">
      <c r="C75" s="20" t="s">
        <v>289</v>
      </c>
      <c r="D75" s="72">
        <f>D73-D78</f>
        <v>10.00000000000024</v>
      </c>
      <c r="E75" s="20" t="s">
        <v>292</v>
      </c>
    </row>
    <row r="78" spans="3:5" x14ac:dyDescent="0.3">
      <c r="D78" s="106">
        <f>(D34-D74)/40</f>
        <v>14.495500000000002</v>
      </c>
      <c r="E78" s="20" t="s">
        <v>293</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L19"/>
  <sheetViews>
    <sheetView workbookViewId="0">
      <selection activeCell="C27" sqref="C27"/>
    </sheetView>
  </sheetViews>
  <sheetFormatPr defaultRowHeight="15" x14ac:dyDescent="0.25"/>
  <cols>
    <col min="1" max="1" width="5.85546875" customWidth="1"/>
    <col min="2" max="2" width="35.28515625" customWidth="1"/>
    <col min="3" max="3" width="33.85546875" customWidth="1"/>
    <col min="4" max="4" width="13.28515625" customWidth="1"/>
    <col min="6" max="7" width="10.7109375" bestFit="1" customWidth="1"/>
    <col min="8" max="8" width="11.85546875" customWidth="1"/>
    <col min="9" max="9" width="12.42578125" customWidth="1"/>
    <col min="10" max="10" width="12.5703125" customWidth="1"/>
    <col min="11" max="11" width="13.5703125" customWidth="1"/>
    <col min="12" max="12" width="10.140625" bestFit="1" customWidth="1"/>
  </cols>
  <sheetData>
    <row r="1" spans="1:12" ht="18.75" x14ac:dyDescent="0.3">
      <c r="A1" s="1" t="s">
        <v>299</v>
      </c>
    </row>
    <row r="2" spans="1:12" x14ac:dyDescent="0.25">
      <c r="A2" t="s">
        <v>76</v>
      </c>
    </row>
    <row r="6" spans="1:12" ht="46.5" customHeight="1" x14ac:dyDescent="0.25">
      <c r="H6" s="139"/>
      <c r="I6" s="139"/>
      <c r="J6" s="139"/>
      <c r="K6" s="139"/>
      <c r="L6" s="139"/>
    </row>
    <row r="7" spans="1:12" x14ac:dyDescent="0.25">
      <c r="F7" s="138"/>
      <c r="G7" s="138"/>
      <c r="I7" s="137"/>
      <c r="J7" s="137"/>
      <c r="K7" s="137"/>
      <c r="L7" s="137"/>
    </row>
    <row r="8" spans="1:12" x14ac:dyDescent="0.25">
      <c r="F8" s="138"/>
      <c r="G8" s="138"/>
      <c r="I8" s="137"/>
      <c r="J8" s="137"/>
      <c r="K8" s="137"/>
      <c r="L8" s="137"/>
    </row>
    <row r="9" spans="1:12" x14ac:dyDescent="0.25">
      <c r="F9" s="138"/>
      <c r="G9" s="138"/>
      <c r="I9" s="137"/>
      <c r="J9" s="137"/>
      <c r="K9" s="137"/>
      <c r="L9" s="137"/>
    </row>
    <row r="10" spans="1:12" x14ac:dyDescent="0.25">
      <c r="F10" s="138"/>
      <c r="G10" s="138"/>
      <c r="I10" s="137"/>
      <c r="J10" s="137"/>
      <c r="K10" s="137"/>
      <c r="L10" s="137"/>
    </row>
    <row r="11" spans="1:12" x14ac:dyDescent="0.25">
      <c r="F11" s="138"/>
      <c r="G11" s="138"/>
      <c r="I11" s="137"/>
      <c r="J11" s="137"/>
      <c r="K11" s="137"/>
      <c r="L11" s="137"/>
    </row>
    <row r="12" spans="1:12" x14ac:dyDescent="0.25">
      <c r="F12" s="138"/>
      <c r="G12" s="138"/>
      <c r="I12" s="137"/>
      <c r="J12" s="137"/>
      <c r="K12" s="137"/>
      <c r="L12" s="137"/>
    </row>
    <row r="13" spans="1:12" x14ac:dyDescent="0.25">
      <c r="F13" s="138"/>
      <c r="G13" s="138"/>
      <c r="I13" s="137"/>
      <c r="J13" s="137"/>
      <c r="K13" s="137"/>
      <c r="L13" s="137"/>
    </row>
    <row r="14" spans="1:12" x14ac:dyDescent="0.25">
      <c r="F14" s="138"/>
      <c r="G14" s="138"/>
      <c r="I14" s="137"/>
      <c r="J14" s="137"/>
      <c r="K14" s="137"/>
      <c r="L14" s="137"/>
    </row>
    <row r="15" spans="1:12" x14ac:dyDescent="0.25">
      <c r="F15" s="138"/>
      <c r="G15" s="138"/>
      <c r="I15" s="137"/>
      <c r="J15" s="137"/>
      <c r="K15" s="137"/>
      <c r="L15" s="137"/>
    </row>
    <row r="16" spans="1:12" x14ac:dyDescent="0.25">
      <c r="F16" s="138"/>
      <c r="G16" s="138"/>
      <c r="I16" s="137"/>
      <c r="J16" s="137"/>
      <c r="K16" s="137"/>
      <c r="L16" s="137"/>
    </row>
    <row r="17" spans="6:12" x14ac:dyDescent="0.25">
      <c r="F17" s="138"/>
      <c r="G17" s="138"/>
      <c r="I17" s="137"/>
      <c r="J17" s="137"/>
      <c r="K17" s="137"/>
      <c r="L17" s="137"/>
    </row>
    <row r="18" spans="6:12" x14ac:dyDescent="0.25">
      <c r="F18" s="138"/>
      <c r="G18" s="138"/>
      <c r="I18" s="137"/>
      <c r="J18" s="137"/>
      <c r="K18" s="137"/>
      <c r="L18" s="137"/>
    </row>
    <row r="19" spans="6:12" x14ac:dyDescent="0.25">
      <c r="H19" s="140"/>
      <c r="I19" s="137"/>
      <c r="J19" s="137"/>
      <c r="K19" s="137"/>
      <c r="L19" s="137"/>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F13" sqref="F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-1.3677321726421913E-2</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-1.6008901034749345E-2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-1.7583298527275575E-2</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-1.91529313160364E-2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158</v>
      </c>
      <c r="C13" s="60"/>
      <c r="D13" s="61" t="s">
        <v>39</v>
      </c>
      <c r="E13" s="62">
        <f>-('Workings template'!B9*'Workings template'!B19)/1000000</f>
        <v>0</v>
      </c>
      <c r="F13" s="62">
        <f>-('Workings template'!C9*'Workings template'!C19)/1000000</f>
        <v>-5.8579051999999997E-4</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4"/>
      <c r="B14" s="61" t="s">
        <v>156</v>
      </c>
      <c r="C14" s="60"/>
      <c r="D14" s="61" t="s">
        <v>39</v>
      </c>
      <c r="E14" s="62">
        <f>-('Workings template'!B9*'Workings template'!B20)/1000000</f>
        <v>0</v>
      </c>
      <c r="F14" s="62">
        <f>-('Workings template'!C9*'Workings template'!C20)/1000000</f>
        <v>-2.3123310000000002E-4</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4"/>
      <c r="B15" s="61" t="s">
        <v>313</v>
      </c>
      <c r="C15" s="60"/>
      <c r="D15" s="61" t="s">
        <v>39</v>
      </c>
      <c r="E15" s="62">
        <f>-('Workings template'!B9*'Workings template'!B21)/1000000</f>
        <v>0</v>
      </c>
      <c r="F15" s="62">
        <f>-('Workings template'!C9*'Workings template'!C21)/1000000</f>
        <v>-1.8298245980000002E-2</v>
      </c>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4"/>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2" t="s">
        <v>194</v>
      </c>
      <c r="C18" s="127"/>
      <c r="D18" s="123" t="s">
        <v>39</v>
      </c>
      <c r="E18" s="59">
        <f>SUM(E13:E17)</f>
        <v>0</v>
      </c>
      <c r="F18" s="59">
        <f t="shared" ref="F18:AW18" si="0">SUM(F13:F17)</f>
        <v>-1.9115269600000002E-2</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298</v>
      </c>
      <c r="B19" s="61" t="s">
        <v>195</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-1.9115269600000002E-2</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-1.3380688720000001E-2</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-5.7345808800000012E-3</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-2.9734863822222221E-4</v>
      </c>
      <c r="H31" s="35">
        <f>$F$28/'Fixed data'!$C$7</f>
        <v>-2.9734863822222221E-4</v>
      </c>
      <c r="I31" s="35">
        <f>$F$28/'Fixed data'!$C$7</f>
        <v>-2.9734863822222221E-4</v>
      </c>
      <c r="J31" s="35">
        <f>$F$28/'Fixed data'!$C$7</f>
        <v>-2.9734863822222221E-4</v>
      </c>
      <c r="K31" s="35">
        <f>$F$28/'Fixed data'!$C$7</f>
        <v>-2.9734863822222221E-4</v>
      </c>
      <c r="L31" s="35">
        <f>$F$28/'Fixed data'!$C$7</f>
        <v>-2.9734863822222221E-4</v>
      </c>
      <c r="M31" s="35">
        <f>$F$28/'Fixed data'!$C$7</f>
        <v>-2.9734863822222221E-4</v>
      </c>
      <c r="N31" s="35">
        <f>$F$28/'Fixed data'!$C$7</f>
        <v>-2.9734863822222221E-4</v>
      </c>
      <c r="O31" s="35">
        <f>$F$28/'Fixed data'!$C$7</f>
        <v>-2.9734863822222221E-4</v>
      </c>
      <c r="P31" s="35">
        <f>$F$28/'Fixed data'!$C$7</f>
        <v>-2.9734863822222221E-4</v>
      </c>
      <c r="Q31" s="35">
        <f>$F$28/'Fixed data'!$C$7</f>
        <v>-2.9734863822222221E-4</v>
      </c>
      <c r="R31" s="35">
        <f>$F$28/'Fixed data'!$C$7</f>
        <v>-2.9734863822222221E-4</v>
      </c>
      <c r="S31" s="35">
        <f>$F$28/'Fixed data'!$C$7</f>
        <v>-2.9734863822222221E-4</v>
      </c>
      <c r="T31" s="35">
        <f>$F$28/'Fixed data'!$C$7</f>
        <v>-2.9734863822222221E-4</v>
      </c>
      <c r="U31" s="35">
        <f>$F$28/'Fixed data'!$C$7</f>
        <v>-2.9734863822222221E-4</v>
      </c>
      <c r="V31" s="35">
        <f>$F$28/'Fixed data'!$C$7</f>
        <v>-2.9734863822222221E-4</v>
      </c>
      <c r="W31" s="35">
        <f>$F$28/'Fixed data'!$C$7</f>
        <v>-2.9734863822222221E-4</v>
      </c>
      <c r="X31" s="35">
        <f>$F$28/'Fixed data'!$C$7</f>
        <v>-2.9734863822222221E-4</v>
      </c>
      <c r="Y31" s="35">
        <f>$F$28/'Fixed data'!$C$7</f>
        <v>-2.9734863822222221E-4</v>
      </c>
      <c r="Z31" s="35">
        <f>$F$28/'Fixed data'!$C$7</f>
        <v>-2.9734863822222221E-4</v>
      </c>
      <c r="AA31" s="35">
        <f>$F$28/'Fixed data'!$C$7</f>
        <v>-2.9734863822222221E-4</v>
      </c>
      <c r="AB31" s="35">
        <f>$F$28/'Fixed data'!$C$7</f>
        <v>-2.9734863822222221E-4</v>
      </c>
      <c r="AC31" s="35">
        <f>$F$28/'Fixed data'!$C$7</f>
        <v>-2.9734863822222221E-4</v>
      </c>
      <c r="AD31" s="35">
        <f>$F$28/'Fixed data'!$C$7</f>
        <v>-2.9734863822222221E-4</v>
      </c>
      <c r="AE31" s="35">
        <f>$F$28/'Fixed data'!$C$7</f>
        <v>-2.9734863822222221E-4</v>
      </c>
      <c r="AF31" s="35">
        <f>$F$28/'Fixed data'!$C$7</f>
        <v>-2.9734863822222221E-4</v>
      </c>
      <c r="AG31" s="35">
        <f>$F$28/'Fixed data'!$C$7</f>
        <v>-2.9734863822222221E-4</v>
      </c>
      <c r="AH31" s="35">
        <f>$F$28/'Fixed data'!$C$7</f>
        <v>-2.9734863822222221E-4</v>
      </c>
      <c r="AI31" s="35">
        <f>$F$28/'Fixed data'!$C$7</f>
        <v>-2.9734863822222221E-4</v>
      </c>
      <c r="AJ31" s="35">
        <f>$F$28/'Fixed data'!$C$7</f>
        <v>-2.9734863822222221E-4</v>
      </c>
      <c r="AK31" s="35">
        <f>$F$28/'Fixed data'!$C$7</f>
        <v>-2.9734863822222221E-4</v>
      </c>
      <c r="AL31" s="35">
        <f>$F$28/'Fixed data'!$C$7</f>
        <v>-2.9734863822222221E-4</v>
      </c>
      <c r="AM31" s="35">
        <f>$F$28/'Fixed data'!$C$7</f>
        <v>-2.9734863822222221E-4</v>
      </c>
      <c r="AN31" s="35">
        <f>$F$28/'Fixed data'!$C$7</f>
        <v>-2.9734863822222221E-4</v>
      </c>
      <c r="AO31" s="35">
        <f>$F$28/'Fixed data'!$C$7</f>
        <v>-2.9734863822222221E-4</v>
      </c>
      <c r="AP31" s="35">
        <f>$F$28/'Fixed data'!$C$7</f>
        <v>-2.9734863822222221E-4</v>
      </c>
      <c r="AQ31" s="35">
        <f>$F$28/'Fixed data'!$C$7</f>
        <v>-2.9734863822222221E-4</v>
      </c>
      <c r="AR31" s="35">
        <f>$F$28/'Fixed data'!$C$7</f>
        <v>-2.9734863822222221E-4</v>
      </c>
      <c r="AS31" s="35">
        <f>$F$28/'Fixed data'!$C$7</f>
        <v>-2.9734863822222221E-4</v>
      </c>
      <c r="AT31" s="35">
        <f>$F$28/'Fixed data'!$C$7</f>
        <v>-2.9734863822222221E-4</v>
      </c>
      <c r="AU31" s="35">
        <f>$F$28/'Fixed data'!$C$7</f>
        <v>-2.9734863822222221E-4</v>
      </c>
      <c r="AV31" s="35">
        <f>$F$28/'Fixed data'!$C$7</f>
        <v>-2.9734863822222221E-4</v>
      </c>
      <c r="AW31" s="35">
        <f>$F$28/'Fixed data'!$C$7</f>
        <v>-2.9734863822222221E-4</v>
      </c>
      <c r="AX31" s="35">
        <f>$F$28/'Fixed data'!$C$7</f>
        <v>-2.9734863822222221E-4</v>
      </c>
      <c r="AY31" s="35">
        <f>$F$28/'Fixed data'!$C$7</f>
        <v>-2.9734863822222221E-4</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-2.9734863822222221E-4</v>
      </c>
      <c r="H60" s="35">
        <f t="shared" si="5"/>
        <v>-2.9734863822222221E-4</v>
      </c>
      <c r="I60" s="35">
        <f t="shared" si="5"/>
        <v>-2.9734863822222221E-4</v>
      </c>
      <c r="J60" s="35">
        <f t="shared" si="5"/>
        <v>-2.9734863822222221E-4</v>
      </c>
      <c r="K60" s="35">
        <f t="shared" si="5"/>
        <v>-2.9734863822222221E-4</v>
      </c>
      <c r="L60" s="35">
        <f t="shared" si="5"/>
        <v>-2.9734863822222221E-4</v>
      </c>
      <c r="M60" s="35">
        <f t="shared" si="5"/>
        <v>-2.9734863822222221E-4</v>
      </c>
      <c r="N60" s="35">
        <f t="shared" si="5"/>
        <v>-2.9734863822222221E-4</v>
      </c>
      <c r="O60" s="35">
        <f t="shared" si="5"/>
        <v>-2.9734863822222221E-4</v>
      </c>
      <c r="P60" s="35">
        <f t="shared" si="5"/>
        <v>-2.9734863822222221E-4</v>
      </c>
      <c r="Q60" s="35">
        <f t="shared" si="5"/>
        <v>-2.9734863822222221E-4</v>
      </c>
      <c r="R60" s="35">
        <f t="shared" si="5"/>
        <v>-2.9734863822222221E-4</v>
      </c>
      <c r="S60" s="35">
        <f t="shared" si="5"/>
        <v>-2.9734863822222221E-4</v>
      </c>
      <c r="T60" s="35">
        <f t="shared" si="5"/>
        <v>-2.9734863822222221E-4</v>
      </c>
      <c r="U60" s="35">
        <f t="shared" si="5"/>
        <v>-2.9734863822222221E-4</v>
      </c>
      <c r="V60" s="35">
        <f t="shared" si="5"/>
        <v>-2.9734863822222221E-4</v>
      </c>
      <c r="W60" s="35">
        <f t="shared" si="5"/>
        <v>-2.9734863822222221E-4</v>
      </c>
      <c r="X60" s="35">
        <f t="shared" si="5"/>
        <v>-2.9734863822222221E-4</v>
      </c>
      <c r="Y60" s="35">
        <f t="shared" si="5"/>
        <v>-2.9734863822222221E-4</v>
      </c>
      <c r="Z60" s="35">
        <f t="shared" si="5"/>
        <v>-2.9734863822222221E-4</v>
      </c>
      <c r="AA60" s="35">
        <f t="shared" si="5"/>
        <v>-2.9734863822222221E-4</v>
      </c>
      <c r="AB60" s="35">
        <f t="shared" si="5"/>
        <v>-2.9734863822222221E-4</v>
      </c>
      <c r="AC60" s="35">
        <f t="shared" si="5"/>
        <v>-2.9734863822222221E-4</v>
      </c>
      <c r="AD60" s="35">
        <f t="shared" si="5"/>
        <v>-2.9734863822222221E-4</v>
      </c>
      <c r="AE60" s="35">
        <f t="shared" si="5"/>
        <v>-2.9734863822222221E-4</v>
      </c>
      <c r="AF60" s="35">
        <f t="shared" si="5"/>
        <v>-2.9734863822222221E-4</v>
      </c>
      <c r="AG60" s="35">
        <f t="shared" si="5"/>
        <v>-2.9734863822222221E-4</v>
      </c>
      <c r="AH60" s="35">
        <f t="shared" si="5"/>
        <v>-2.9734863822222221E-4</v>
      </c>
      <c r="AI60" s="35">
        <f t="shared" si="5"/>
        <v>-2.9734863822222221E-4</v>
      </c>
      <c r="AJ60" s="35">
        <f t="shared" si="5"/>
        <v>-2.9734863822222221E-4</v>
      </c>
      <c r="AK60" s="35">
        <f t="shared" si="5"/>
        <v>-2.9734863822222221E-4</v>
      </c>
      <c r="AL60" s="35">
        <f t="shared" si="5"/>
        <v>-2.9734863822222221E-4</v>
      </c>
      <c r="AM60" s="35">
        <f t="shared" si="5"/>
        <v>-2.9734863822222221E-4</v>
      </c>
      <c r="AN60" s="35">
        <f t="shared" si="5"/>
        <v>-2.9734863822222221E-4</v>
      </c>
      <c r="AO60" s="35">
        <f t="shared" si="5"/>
        <v>-2.9734863822222221E-4</v>
      </c>
      <c r="AP60" s="35">
        <f t="shared" si="5"/>
        <v>-2.9734863822222221E-4</v>
      </c>
      <c r="AQ60" s="35">
        <f t="shared" si="5"/>
        <v>-2.9734863822222221E-4</v>
      </c>
      <c r="AR60" s="35">
        <f t="shared" si="5"/>
        <v>-2.9734863822222221E-4</v>
      </c>
      <c r="AS60" s="35">
        <f t="shared" si="5"/>
        <v>-2.9734863822222221E-4</v>
      </c>
      <c r="AT60" s="35">
        <f t="shared" si="5"/>
        <v>-2.9734863822222221E-4</v>
      </c>
      <c r="AU60" s="35">
        <f t="shared" si="5"/>
        <v>-2.9734863822222221E-4</v>
      </c>
      <c r="AV60" s="35">
        <f t="shared" si="5"/>
        <v>-2.9734863822222221E-4</v>
      </c>
      <c r="AW60" s="35">
        <f t="shared" si="5"/>
        <v>-2.9734863822222221E-4</v>
      </c>
      <c r="AX60" s="35">
        <f t="shared" si="5"/>
        <v>-2.9734863822222221E-4</v>
      </c>
      <c r="AY60" s="35">
        <f t="shared" si="5"/>
        <v>-2.9734863822222221E-4</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-1.3380688720000001E-2</v>
      </c>
      <c r="H61" s="35">
        <f t="shared" si="6"/>
        <v>-1.3083340081777778E-2</v>
      </c>
      <c r="I61" s="35">
        <f t="shared" si="6"/>
        <v>-1.2785991443555555E-2</v>
      </c>
      <c r="J61" s="35">
        <f t="shared" si="6"/>
        <v>-1.2488642805333332E-2</v>
      </c>
      <c r="K61" s="35">
        <f t="shared" si="6"/>
        <v>-1.219129416711111E-2</v>
      </c>
      <c r="L61" s="35">
        <f t="shared" si="6"/>
        <v>-1.1893945528888887E-2</v>
      </c>
      <c r="M61" s="35">
        <f t="shared" si="6"/>
        <v>-1.1596596890666664E-2</v>
      </c>
      <c r="N61" s="35">
        <f t="shared" si="6"/>
        <v>-1.1299248252444442E-2</v>
      </c>
      <c r="O61" s="35">
        <f t="shared" si="6"/>
        <v>-1.1001899614222219E-2</v>
      </c>
      <c r="P61" s="35">
        <f t="shared" si="6"/>
        <v>-1.0704550975999996E-2</v>
      </c>
      <c r="Q61" s="35">
        <f t="shared" si="6"/>
        <v>-1.0407202337777774E-2</v>
      </c>
      <c r="R61" s="35">
        <f t="shared" si="6"/>
        <v>-1.0109853699555551E-2</v>
      </c>
      <c r="S61" s="35">
        <f t="shared" si="6"/>
        <v>-9.8125050613333282E-3</v>
      </c>
      <c r="T61" s="35">
        <f t="shared" si="6"/>
        <v>-9.5151564231111055E-3</v>
      </c>
      <c r="U61" s="35">
        <f t="shared" si="6"/>
        <v>-9.2178077848888828E-3</v>
      </c>
      <c r="V61" s="35">
        <f t="shared" si="6"/>
        <v>-8.9204591466666601E-3</v>
      </c>
      <c r="W61" s="35">
        <f t="shared" si="6"/>
        <v>-8.6231105084444374E-3</v>
      </c>
      <c r="X61" s="35">
        <f t="shared" si="6"/>
        <v>-8.3257618702222147E-3</v>
      </c>
      <c r="Y61" s="35">
        <f t="shared" si="6"/>
        <v>-8.028413231999992E-3</v>
      </c>
      <c r="Z61" s="35">
        <f t="shared" si="6"/>
        <v>-7.7310645937777702E-3</v>
      </c>
      <c r="AA61" s="35">
        <f t="shared" si="6"/>
        <v>-7.4337159555555483E-3</v>
      </c>
      <c r="AB61" s="35">
        <f t="shared" si="6"/>
        <v>-7.1363673173333265E-3</v>
      </c>
      <c r="AC61" s="35">
        <f t="shared" si="6"/>
        <v>-6.8390186791111047E-3</v>
      </c>
      <c r="AD61" s="35">
        <f t="shared" si="6"/>
        <v>-6.5416700408888829E-3</v>
      </c>
      <c r="AE61" s="35">
        <f t="shared" si="6"/>
        <v>-6.244321402666661E-3</v>
      </c>
      <c r="AF61" s="35">
        <f t="shared" si="6"/>
        <v>-5.9469727644444392E-3</v>
      </c>
      <c r="AG61" s="35">
        <f t="shared" si="6"/>
        <v>-5.6496241262222174E-3</v>
      </c>
      <c r="AH61" s="35">
        <f t="shared" si="6"/>
        <v>-5.3522754879999955E-3</v>
      </c>
      <c r="AI61" s="35">
        <f t="shared" si="6"/>
        <v>-5.0549268497777737E-3</v>
      </c>
      <c r="AJ61" s="35">
        <f t="shared" si="6"/>
        <v>-4.7575782115555519E-3</v>
      </c>
      <c r="AK61" s="35">
        <f t="shared" si="6"/>
        <v>-4.46022957333333E-3</v>
      </c>
      <c r="AL61" s="35">
        <f t="shared" si="6"/>
        <v>-4.1628809351111082E-3</v>
      </c>
      <c r="AM61" s="35">
        <f t="shared" si="6"/>
        <v>-3.865532296888886E-3</v>
      </c>
      <c r="AN61" s="35">
        <f t="shared" si="6"/>
        <v>-3.5681836586666637E-3</v>
      </c>
      <c r="AO61" s="35">
        <f t="shared" si="6"/>
        <v>-3.2708350204444414E-3</v>
      </c>
      <c r="AP61" s="35">
        <f t="shared" si="6"/>
        <v>-2.9734863822222192E-3</v>
      </c>
      <c r="AQ61" s="35">
        <f t="shared" si="6"/>
        <v>-2.6761377439999969E-3</v>
      </c>
      <c r="AR61" s="35">
        <f t="shared" si="6"/>
        <v>-2.3787891057777746E-3</v>
      </c>
      <c r="AS61" s="35">
        <f t="shared" si="6"/>
        <v>-2.0814404675555524E-3</v>
      </c>
      <c r="AT61" s="35">
        <f t="shared" si="6"/>
        <v>-1.7840918293333301E-3</v>
      </c>
      <c r="AU61" s="35">
        <f t="shared" si="6"/>
        <v>-1.4867431911111078E-3</v>
      </c>
      <c r="AV61" s="35">
        <f t="shared" si="6"/>
        <v>-1.1893945528888856E-3</v>
      </c>
      <c r="AW61" s="35">
        <f t="shared" si="6"/>
        <v>-8.9204591466666332E-4</v>
      </c>
      <c r="AX61" s="35">
        <f t="shared" si="6"/>
        <v>-5.9469727644444106E-4</v>
      </c>
      <c r="AY61" s="35">
        <f t="shared" si="6"/>
        <v>-2.9734863822221885E-4</v>
      </c>
      <c r="AZ61" s="35">
        <f t="shared" si="6"/>
        <v>3.3610267347050637E-18</v>
      </c>
      <c r="BA61" s="35">
        <f t="shared" si="6"/>
        <v>3.3610267347050637E-18</v>
      </c>
      <c r="BB61" s="35">
        <f t="shared" si="6"/>
        <v>3.3610267347050637E-18</v>
      </c>
      <c r="BC61" s="35">
        <f t="shared" si="6"/>
        <v>3.3610267347050637E-18</v>
      </c>
      <c r="BD61" s="35">
        <f t="shared" si="6"/>
        <v>3.3610267347050637E-18</v>
      </c>
    </row>
    <row r="62" spans="1:56" ht="16.5" hidden="1" customHeight="1" outlineLevel="1" x14ac:dyDescent="0.3">
      <c r="A62" s="113"/>
      <c r="B62" s="9" t="s">
        <v>33</v>
      </c>
      <c r="C62" s="9" t="s">
        <v>67</v>
      </c>
      <c r="D62" s="9" t="s">
        <v>39</v>
      </c>
      <c r="E62" s="35">
        <f t="shared" ref="E62:BD62" si="7">E28-E60+E61</f>
        <v>0</v>
      </c>
      <c r="F62" s="35">
        <f t="shared" si="7"/>
        <v>-1.3380688720000001E-2</v>
      </c>
      <c r="G62" s="35">
        <f t="shared" si="7"/>
        <v>-1.3083340081777778E-2</v>
      </c>
      <c r="H62" s="35">
        <f t="shared" si="7"/>
        <v>-1.2785991443555555E-2</v>
      </c>
      <c r="I62" s="35">
        <f t="shared" si="7"/>
        <v>-1.2488642805333332E-2</v>
      </c>
      <c r="J62" s="35">
        <f t="shared" si="7"/>
        <v>-1.219129416711111E-2</v>
      </c>
      <c r="K62" s="35">
        <f t="shared" si="7"/>
        <v>-1.1893945528888887E-2</v>
      </c>
      <c r="L62" s="35">
        <f t="shared" si="7"/>
        <v>-1.1596596890666664E-2</v>
      </c>
      <c r="M62" s="35">
        <f t="shared" si="7"/>
        <v>-1.1299248252444442E-2</v>
      </c>
      <c r="N62" s="35">
        <f t="shared" si="7"/>
        <v>-1.1001899614222219E-2</v>
      </c>
      <c r="O62" s="35">
        <f t="shared" si="7"/>
        <v>-1.0704550975999996E-2</v>
      </c>
      <c r="P62" s="35">
        <f t="shared" si="7"/>
        <v>-1.0407202337777774E-2</v>
      </c>
      <c r="Q62" s="35">
        <f t="shared" si="7"/>
        <v>-1.0109853699555551E-2</v>
      </c>
      <c r="R62" s="35">
        <f t="shared" si="7"/>
        <v>-9.8125050613333282E-3</v>
      </c>
      <c r="S62" s="35">
        <f t="shared" si="7"/>
        <v>-9.5151564231111055E-3</v>
      </c>
      <c r="T62" s="35">
        <f t="shared" si="7"/>
        <v>-9.2178077848888828E-3</v>
      </c>
      <c r="U62" s="35">
        <f t="shared" si="7"/>
        <v>-8.9204591466666601E-3</v>
      </c>
      <c r="V62" s="35">
        <f t="shared" si="7"/>
        <v>-8.6231105084444374E-3</v>
      </c>
      <c r="W62" s="35">
        <f t="shared" si="7"/>
        <v>-8.3257618702222147E-3</v>
      </c>
      <c r="X62" s="35">
        <f t="shared" si="7"/>
        <v>-8.028413231999992E-3</v>
      </c>
      <c r="Y62" s="35">
        <f t="shared" si="7"/>
        <v>-7.7310645937777702E-3</v>
      </c>
      <c r="Z62" s="35">
        <f t="shared" si="7"/>
        <v>-7.4337159555555483E-3</v>
      </c>
      <c r="AA62" s="35">
        <f t="shared" si="7"/>
        <v>-7.1363673173333265E-3</v>
      </c>
      <c r="AB62" s="35">
        <f t="shared" si="7"/>
        <v>-6.8390186791111047E-3</v>
      </c>
      <c r="AC62" s="35">
        <f t="shared" si="7"/>
        <v>-6.5416700408888829E-3</v>
      </c>
      <c r="AD62" s="35">
        <f t="shared" si="7"/>
        <v>-6.244321402666661E-3</v>
      </c>
      <c r="AE62" s="35">
        <f t="shared" si="7"/>
        <v>-5.9469727644444392E-3</v>
      </c>
      <c r="AF62" s="35">
        <f t="shared" si="7"/>
        <v>-5.6496241262222174E-3</v>
      </c>
      <c r="AG62" s="35">
        <f t="shared" si="7"/>
        <v>-5.3522754879999955E-3</v>
      </c>
      <c r="AH62" s="35">
        <f t="shared" si="7"/>
        <v>-5.0549268497777737E-3</v>
      </c>
      <c r="AI62" s="35">
        <f t="shared" si="7"/>
        <v>-4.7575782115555519E-3</v>
      </c>
      <c r="AJ62" s="35">
        <f t="shared" si="7"/>
        <v>-4.46022957333333E-3</v>
      </c>
      <c r="AK62" s="35">
        <f t="shared" si="7"/>
        <v>-4.1628809351111082E-3</v>
      </c>
      <c r="AL62" s="35">
        <f t="shared" si="7"/>
        <v>-3.865532296888886E-3</v>
      </c>
      <c r="AM62" s="35">
        <f t="shared" si="7"/>
        <v>-3.5681836586666637E-3</v>
      </c>
      <c r="AN62" s="35">
        <f t="shared" si="7"/>
        <v>-3.2708350204444414E-3</v>
      </c>
      <c r="AO62" s="35">
        <f t="shared" si="7"/>
        <v>-2.9734863822222192E-3</v>
      </c>
      <c r="AP62" s="35">
        <f t="shared" si="7"/>
        <v>-2.6761377439999969E-3</v>
      </c>
      <c r="AQ62" s="35">
        <f t="shared" si="7"/>
        <v>-2.3787891057777746E-3</v>
      </c>
      <c r="AR62" s="35">
        <f t="shared" si="7"/>
        <v>-2.0814404675555524E-3</v>
      </c>
      <c r="AS62" s="35">
        <f t="shared" si="7"/>
        <v>-1.7840918293333301E-3</v>
      </c>
      <c r="AT62" s="35">
        <f t="shared" si="7"/>
        <v>-1.4867431911111078E-3</v>
      </c>
      <c r="AU62" s="35">
        <f t="shared" si="7"/>
        <v>-1.1893945528888856E-3</v>
      </c>
      <c r="AV62" s="35">
        <f t="shared" si="7"/>
        <v>-8.9204591466666332E-4</v>
      </c>
      <c r="AW62" s="35">
        <f t="shared" si="7"/>
        <v>-5.9469727644444106E-4</v>
      </c>
      <c r="AX62" s="35">
        <f t="shared" si="7"/>
        <v>-2.9734863822221885E-4</v>
      </c>
      <c r="AY62" s="35">
        <f t="shared" si="7"/>
        <v>3.3610267347050637E-18</v>
      </c>
      <c r="AZ62" s="35">
        <f t="shared" si="7"/>
        <v>3.3610267347050637E-18</v>
      </c>
      <c r="BA62" s="35">
        <f t="shared" si="7"/>
        <v>3.3610267347050637E-18</v>
      </c>
      <c r="BB62" s="35">
        <f t="shared" si="7"/>
        <v>3.3610267347050637E-18</v>
      </c>
      <c r="BC62" s="35">
        <f t="shared" si="7"/>
        <v>3.3610267347050637E-18</v>
      </c>
      <c r="BD62" s="35">
        <f t="shared" si="7"/>
        <v>3.3610267347050637E-18</v>
      </c>
    </row>
    <row r="63" spans="1:56" ht="16.5" collapsed="1" x14ac:dyDescent="0.3">
      <c r="A63" s="113"/>
      <c r="B63" s="9" t="s">
        <v>8</v>
      </c>
      <c r="C63" s="11" t="s">
        <v>66</v>
      </c>
      <c r="D63" s="9" t="s">
        <v>39</v>
      </c>
      <c r="E63" s="35">
        <f>AVERAGE(E61:E62)*'Fixed data'!$C$3</f>
        <v>0</v>
      </c>
      <c r="F63" s="35">
        <f>AVERAGE(F61:F62)*'Fixed data'!$C$3</f>
        <v>-2.676137744E-4</v>
      </c>
      <c r="G63" s="35">
        <f>AVERAGE(G61:G62)*'Fixed data'!$C$3</f>
        <v>-5.2928057603555555E-4</v>
      </c>
      <c r="H63" s="35">
        <f>AVERAGE(H61:H62)*'Fixed data'!$C$3</f>
        <v>-5.1738663050666673E-4</v>
      </c>
      <c r="I63" s="35">
        <f>AVERAGE(I61:I62)*'Fixed data'!$C$3</f>
        <v>-5.054926849777777E-4</v>
      </c>
      <c r="J63" s="35">
        <f>AVERAGE(J61:J62)*'Fixed data'!$C$3</f>
        <v>-4.9359873944888888E-4</v>
      </c>
      <c r="K63" s="35">
        <f>AVERAGE(K61:K62)*'Fixed data'!$C$3</f>
        <v>-4.817047939199999E-4</v>
      </c>
      <c r="L63" s="35">
        <f>AVERAGE(L61:L62)*'Fixed data'!$C$3</f>
        <v>-4.6981084839111108E-4</v>
      </c>
      <c r="M63" s="35">
        <f>AVERAGE(M61:M62)*'Fixed data'!$C$3</f>
        <v>-4.579169028622221E-4</v>
      </c>
      <c r="N63" s="35">
        <f>AVERAGE(N61:N62)*'Fixed data'!$C$3</f>
        <v>-4.4602295733333323E-4</v>
      </c>
      <c r="O63" s="35">
        <f>AVERAGE(O61:O62)*'Fixed data'!$C$3</f>
        <v>-4.3412901180444425E-4</v>
      </c>
      <c r="P63" s="35">
        <f>AVERAGE(P61:P62)*'Fixed data'!$C$3</f>
        <v>-4.2223506627555544E-4</v>
      </c>
      <c r="Q63" s="35">
        <f>AVERAGE(Q61:Q62)*'Fixed data'!$C$3</f>
        <v>-4.1034112074666646E-4</v>
      </c>
      <c r="R63" s="35">
        <f>AVERAGE(R61:R62)*'Fixed data'!$C$3</f>
        <v>-3.9844717521777764E-4</v>
      </c>
      <c r="S63" s="35">
        <f>AVERAGE(S61:S62)*'Fixed data'!$C$3</f>
        <v>-3.8655322968888866E-4</v>
      </c>
      <c r="T63" s="35">
        <f>AVERAGE(T61:T62)*'Fixed data'!$C$3</f>
        <v>-3.7465928415999979E-4</v>
      </c>
      <c r="U63" s="35">
        <f>AVERAGE(U61:U62)*'Fixed data'!$C$3</f>
        <v>-3.6276533863111081E-4</v>
      </c>
      <c r="V63" s="35">
        <f>AVERAGE(V61:V62)*'Fixed data'!$C$3</f>
        <v>-3.5087139310222199E-4</v>
      </c>
      <c r="W63" s="35">
        <f>AVERAGE(W61:W62)*'Fixed data'!$C$3</f>
        <v>-3.3897744757333301E-4</v>
      </c>
      <c r="X63" s="35">
        <f>AVERAGE(X61:X62)*'Fixed data'!$C$3</f>
        <v>-3.270835020444442E-4</v>
      </c>
      <c r="Y63" s="35">
        <f>AVERAGE(Y61:Y62)*'Fixed data'!$C$3</f>
        <v>-3.1518955651555527E-4</v>
      </c>
      <c r="Z63" s="35">
        <f>AVERAGE(Z61:Z62)*'Fixed data'!$C$3</f>
        <v>-3.0329561098666635E-4</v>
      </c>
      <c r="AA63" s="35">
        <f>AVERAGE(AA61:AA62)*'Fixed data'!$C$3</f>
        <v>-2.9140166545777753E-4</v>
      </c>
      <c r="AB63" s="35">
        <f>AVERAGE(AB61:AB62)*'Fixed data'!$C$3</f>
        <v>-2.795077199288886E-4</v>
      </c>
      <c r="AC63" s="35">
        <f>AVERAGE(AC61:AC62)*'Fixed data'!$C$3</f>
        <v>-2.6761377439999979E-4</v>
      </c>
      <c r="AD63" s="35">
        <f>AVERAGE(AD61:AD62)*'Fixed data'!$C$3</f>
        <v>-2.5571982887111086E-4</v>
      </c>
      <c r="AE63" s="35">
        <f>AVERAGE(AE61:AE62)*'Fixed data'!$C$3</f>
        <v>-2.4382588334222202E-4</v>
      </c>
      <c r="AF63" s="35">
        <f>AVERAGE(AF61:AF62)*'Fixed data'!$C$3</f>
        <v>-2.3193193781333312E-4</v>
      </c>
      <c r="AG63" s="35">
        <f>AVERAGE(AG61:AG62)*'Fixed data'!$C$3</f>
        <v>-2.2003799228444428E-4</v>
      </c>
      <c r="AH63" s="35">
        <f>AVERAGE(AH61:AH62)*'Fixed data'!$C$3</f>
        <v>-2.0814404675555538E-4</v>
      </c>
      <c r="AI63" s="35">
        <f>AVERAGE(AI61:AI62)*'Fixed data'!$C$3</f>
        <v>-1.9625010122666653E-4</v>
      </c>
      <c r="AJ63" s="35">
        <f>AVERAGE(AJ61:AJ62)*'Fixed data'!$C$3</f>
        <v>-1.8435615569777764E-4</v>
      </c>
      <c r="AK63" s="35">
        <f>AVERAGE(AK61:AK62)*'Fixed data'!$C$3</f>
        <v>-1.7246221016888879E-4</v>
      </c>
      <c r="AL63" s="35">
        <f>AVERAGE(AL61:AL62)*'Fixed data'!$C$3</f>
        <v>-1.6056826463999987E-4</v>
      </c>
      <c r="AM63" s="35">
        <f>AVERAGE(AM61:AM62)*'Fixed data'!$C$3</f>
        <v>-1.48674319111111E-4</v>
      </c>
      <c r="AN63" s="35">
        <f>AVERAGE(AN61:AN62)*'Fixed data'!$C$3</f>
        <v>-1.367803735822221E-4</v>
      </c>
      <c r="AO63" s="35">
        <f>AVERAGE(AO61:AO62)*'Fixed data'!$C$3</f>
        <v>-1.2488642805333323E-4</v>
      </c>
      <c r="AP63" s="35">
        <f>AVERAGE(AP61:AP62)*'Fixed data'!$C$3</f>
        <v>-1.1299248252444432E-4</v>
      </c>
      <c r="AQ63" s="35">
        <f>AVERAGE(AQ61:AQ62)*'Fixed data'!$C$3</f>
        <v>-1.0109853699555544E-4</v>
      </c>
      <c r="AR63" s="35">
        <f>AVERAGE(AR61:AR62)*'Fixed data'!$C$3</f>
        <v>-8.9204591466666533E-5</v>
      </c>
      <c r="AS63" s="35">
        <f>AVERAGE(AS61:AS62)*'Fixed data'!$C$3</f>
        <v>-7.7310645937777648E-5</v>
      </c>
      <c r="AT63" s="35">
        <f>AVERAGE(AT61:AT62)*'Fixed data'!$C$3</f>
        <v>-6.5416700408888763E-5</v>
      </c>
      <c r="AU63" s="35">
        <f>AVERAGE(AU61:AU62)*'Fixed data'!$C$3</f>
        <v>-5.3522754879999872E-5</v>
      </c>
      <c r="AV63" s="35">
        <f>AVERAGE(AV61:AV62)*'Fixed data'!$C$3</f>
        <v>-4.1628809351110981E-5</v>
      </c>
      <c r="AW63" s="35">
        <f>AVERAGE(AW61:AW62)*'Fixed data'!$C$3</f>
        <v>-2.9734863822222089E-5</v>
      </c>
      <c r="AX63" s="35">
        <f>AVERAGE(AX61:AX62)*'Fixed data'!$C$3</f>
        <v>-1.7840918293333198E-5</v>
      </c>
      <c r="AY63" s="35">
        <f>AVERAGE(AY61:AY62)*'Fixed data'!$C$3</f>
        <v>-5.9469727644443101E-6</v>
      </c>
      <c r="AZ63" s="35">
        <f>AVERAGE(AZ61:AZ62)*'Fixed data'!$C$3</f>
        <v>1.3444106938820255E-19</v>
      </c>
      <c r="BA63" s="35">
        <f>AVERAGE(BA61:BA62)*'Fixed data'!$C$3</f>
        <v>1.3444106938820255E-19</v>
      </c>
      <c r="BB63" s="35">
        <f>AVERAGE(BB61:BB62)*'Fixed data'!$C$3</f>
        <v>1.3444106938820255E-19</v>
      </c>
      <c r="BC63" s="35">
        <f>AVERAGE(BC61:BC62)*'Fixed data'!$C$3</f>
        <v>1.3444106938820255E-19</v>
      </c>
      <c r="BD63" s="35">
        <f>AVERAGE(BD61:BD62)*'Fixed data'!$C$3</f>
        <v>1.3444106938820255E-19</v>
      </c>
    </row>
    <row r="64" spans="1:56" ht="15.75" thickBot="1" x14ac:dyDescent="0.35">
      <c r="A64" s="112"/>
      <c r="B64" s="12" t="s">
        <v>92</v>
      </c>
      <c r="C64" s="12" t="s">
        <v>44</v>
      </c>
      <c r="D64" s="12" t="s">
        <v>39</v>
      </c>
      <c r="E64" s="53">
        <f t="shared" ref="E64:BD64" si="8">E29+E60+E63</f>
        <v>0</v>
      </c>
      <c r="F64" s="53">
        <f t="shared" si="8"/>
        <v>-6.002194654400001E-3</v>
      </c>
      <c r="G64" s="53">
        <f t="shared" si="8"/>
        <v>-8.266292142577777E-4</v>
      </c>
      <c r="H64" s="53">
        <f t="shared" si="8"/>
        <v>-8.1473526872888899E-4</v>
      </c>
      <c r="I64" s="53">
        <f t="shared" si="8"/>
        <v>-8.0284132319999985E-4</v>
      </c>
      <c r="J64" s="53">
        <f t="shared" si="8"/>
        <v>-7.9094737767111114E-4</v>
      </c>
      <c r="K64" s="53">
        <f t="shared" si="8"/>
        <v>-7.7905343214222211E-4</v>
      </c>
      <c r="L64" s="53">
        <f t="shared" si="8"/>
        <v>-7.6715948661333329E-4</v>
      </c>
      <c r="M64" s="53">
        <f t="shared" si="8"/>
        <v>-7.5526554108444437E-4</v>
      </c>
      <c r="N64" s="53">
        <f t="shared" si="8"/>
        <v>-7.4337159555555544E-4</v>
      </c>
      <c r="O64" s="53">
        <f t="shared" si="8"/>
        <v>-7.3147765002666652E-4</v>
      </c>
      <c r="P64" s="53">
        <f t="shared" si="8"/>
        <v>-7.1958370449777759E-4</v>
      </c>
      <c r="Q64" s="53">
        <f t="shared" si="8"/>
        <v>-7.0768975896888867E-4</v>
      </c>
      <c r="R64" s="53">
        <f t="shared" si="8"/>
        <v>-6.9579581343999985E-4</v>
      </c>
      <c r="S64" s="53">
        <f t="shared" si="8"/>
        <v>-6.8390186791111082E-4</v>
      </c>
      <c r="T64" s="53">
        <f t="shared" si="8"/>
        <v>-6.72007922382222E-4</v>
      </c>
      <c r="U64" s="53">
        <f t="shared" si="8"/>
        <v>-6.6011397685333296E-4</v>
      </c>
      <c r="V64" s="53">
        <f t="shared" si="8"/>
        <v>-6.4822003132444426E-4</v>
      </c>
      <c r="W64" s="53">
        <f t="shared" si="8"/>
        <v>-6.3632608579555522E-4</v>
      </c>
      <c r="X64" s="53">
        <f t="shared" si="8"/>
        <v>-6.2443214026666641E-4</v>
      </c>
      <c r="Y64" s="53">
        <f t="shared" si="8"/>
        <v>-6.1253819473777748E-4</v>
      </c>
      <c r="Z64" s="53">
        <f t="shared" si="8"/>
        <v>-6.0064424920888856E-4</v>
      </c>
      <c r="AA64" s="53">
        <f t="shared" si="8"/>
        <v>-5.8875030367999974E-4</v>
      </c>
      <c r="AB64" s="53">
        <f t="shared" si="8"/>
        <v>-5.7685635815111081E-4</v>
      </c>
      <c r="AC64" s="53">
        <f t="shared" si="8"/>
        <v>-5.64962412622222E-4</v>
      </c>
      <c r="AD64" s="53">
        <f t="shared" si="8"/>
        <v>-5.5306846709333307E-4</v>
      </c>
      <c r="AE64" s="53">
        <f t="shared" si="8"/>
        <v>-5.4117452156444425E-4</v>
      </c>
      <c r="AF64" s="53">
        <f t="shared" si="8"/>
        <v>-5.2928057603555533E-4</v>
      </c>
      <c r="AG64" s="53">
        <f t="shared" si="8"/>
        <v>-5.1738663050666651E-4</v>
      </c>
      <c r="AH64" s="53">
        <f t="shared" si="8"/>
        <v>-5.0549268497777759E-4</v>
      </c>
      <c r="AI64" s="53">
        <f t="shared" si="8"/>
        <v>-4.9359873944888877E-4</v>
      </c>
      <c r="AJ64" s="53">
        <f t="shared" si="8"/>
        <v>-4.8170479391999985E-4</v>
      </c>
      <c r="AK64" s="53">
        <f t="shared" si="8"/>
        <v>-4.6981084839111103E-4</v>
      </c>
      <c r="AL64" s="53">
        <f t="shared" si="8"/>
        <v>-4.579169028622221E-4</v>
      </c>
      <c r="AM64" s="53">
        <f t="shared" si="8"/>
        <v>-4.4602295733333318E-4</v>
      </c>
      <c r="AN64" s="53">
        <f t="shared" si="8"/>
        <v>-4.3412901180444431E-4</v>
      </c>
      <c r="AO64" s="53">
        <f t="shared" si="8"/>
        <v>-4.2223506627555544E-4</v>
      </c>
      <c r="AP64" s="53">
        <f t="shared" si="8"/>
        <v>-4.1034112074666651E-4</v>
      </c>
      <c r="AQ64" s="53">
        <f t="shared" si="8"/>
        <v>-3.9844717521777764E-4</v>
      </c>
      <c r="AR64" s="53">
        <f t="shared" si="8"/>
        <v>-3.8655322968888877E-4</v>
      </c>
      <c r="AS64" s="53">
        <f t="shared" si="8"/>
        <v>-3.7465928415999984E-4</v>
      </c>
      <c r="AT64" s="53">
        <f t="shared" si="8"/>
        <v>-3.6276533863111097E-4</v>
      </c>
      <c r="AU64" s="53">
        <f t="shared" si="8"/>
        <v>-3.508713931022221E-4</v>
      </c>
      <c r="AV64" s="53">
        <f t="shared" si="8"/>
        <v>-3.3897744757333318E-4</v>
      </c>
      <c r="AW64" s="53">
        <f t="shared" si="8"/>
        <v>-3.2708350204444431E-4</v>
      </c>
      <c r="AX64" s="53">
        <f t="shared" si="8"/>
        <v>-3.1518955651555543E-4</v>
      </c>
      <c r="AY64" s="53">
        <f t="shared" si="8"/>
        <v>-3.0329561098666651E-4</v>
      </c>
      <c r="AZ64" s="53">
        <f t="shared" si="8"/>
        <v>1.3444106938820255E-19</v>
      </c>
      <c r="BA64" s="53">
        <f t="shared" si="8"/>
        <v>1.3444106938820255E-19</v>
      </c>
      <c r="BB64" s="53">
        <f t="shared" si="8"/>
        <v>1.3444106938820255E-19</v>
      </c>
      <c r="BC64" s="53">
        <f t="shared" si="8"/>
        <v>1.3444106938820255E-19</v>
      </c>
      <c r="BD64" s="53">
        <f t="shared" si="8"/>
        <v>1.3444106938820255E-19</v>
      </c>
    </row>
    <row r="65" spans="1:56" ht="12.75" customHeight="1" x14ac:dyDescent="0.3">
      <c r="A65" s="188"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9"/>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9"/>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89"/>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89"/>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9"/>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9"/>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9"/>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0"/>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4"/>
      <c r="B77" s="14" t="s">
        <v>16</v>
      </c>
      <c r="C77" s="14"/>
      <c r="D77" s="14" t="s">
        <v>39</v>
      </c>
      <c r="E77" s="54">
        <f>IF('Fixed data'!$G$19=FALSE,E64+E76,E64)</f>
        <v>0</v>
      </c>
      <c r="F77" s="54">
        <f>IF('Fixed data'!$G$19=FALSE,F64+F76,F64)</f>
        <v>-6.002194654400001E-3</v>
      </c>
      <c r="G77" s="54">
        <f>IF('Fixed data'!$G$19=FALSE,G64+G76,G64)</f>
        <v>-8.266292142577777E-4</v>
      </c>
      <c r="H77" s="54">
        <f>IF('Fixed data'!$G$19=FALSE,H64+H76,H64)</f>
        <v>-8.1473526872888899E-4</v>
      </c>
      <c r="I77" s="54">
        <f>IF('Fixed data'!$G$19=FALSE,I64+I76,I64)</f>
        <v>-8.0284132319999985E-4</v>
      </c>
      <c r="J77" s="54">
        <f>IF('Fixed data'!$G$19=FALSE,J64+J76,J64)</f>
        <v>-7.9094737767111114E-4</v>
      </c>
      <c r="K77" s="54">
        <f>IF('Fixed data'!$G$19=FALSE,K64+K76,K64)</f>
        <v>-7.7905343214222211E-4</v>
      </c>
      <c r="L77" s="54">
        <f>IF('Fixed data'!$G$19=FALSE,L64+L76,L64)</f>
        <v>-7.6715948661333329E-4</v>
      </c>
      <c r="M77" s="54">
        <f>IF('Fixed data'!$G$19=FALSE,M64+M76,M64)</f>
        <v>-7.5526554108444437E-4</v>
      </c>
      <c r="N77" s="54">
        <f>IF('Fixed data'!$G$19=FALSE,N64+N76,N64)</f>
        <v>-7.4337159555555544E-4</v>
      </c>
      <c r="O77" s="54">
        <f>IF('Fixed data'!$G$19=FALSE,O64+O76,O64)</f>
        <v>-7.3147765002666652E-4</v>
      </c>
      <c r="P77" s="54">
        <f>IF('Fixed data'!$G$19=FALSE,P64+P76,P64)</f>
        <v>-7.1958370449777759E-4</v>
      </c>
      <c r="Q77" s="54">
        <f>IF('Fixed data'!$G$19=FALSE,Q64+Q76,Q64)</f>
        <v>-7.0768975896888867E-4</v>
      </c>
      <c r="R77" s="54">
        <f>IF('Fixed data'!$G$19=FALSE,R64+R76,R64)</f>
        <v>-6.9579581343999985E-4</v>
      </c>
      <c r="S77" s="54">
        <f>IF('Fixed data'!$G$19=FALSE,S64+S76,S64)</f>
        <v>-6.8390186791111082E-4</v>
      </c>
      <c r="T77" s="54">
        <f>IF('Fixed data'!$G$19=FALSE,T64+T76,T64)</f>
        <v>-6.72007922382222E-4</v>
      </c>
      <c r="U77" s="54">
        <f>IF('Fixed data'!$G$19=FALSE,U64+U76,U64)</f>
        <v>-6.6011397685333296E-4</v>
      </c>
      <c r="V77" s="54">
        <f>IF('Fixed data'!$G$19=FALSE,V64+V76,V64)</f>
        <v>-6.4822003132444426E-4</v>
      </c>
      <c r="W77" s="54">
        <f>IF('Fixed data'!$G$19=FALSE,W64+W76,W64)</f>
        <v>-6.3632608579555522E-4</v>
      </c>
      <c r="X77" s="54">
        <f>IF('Fixed data'!$G$19=FALSE,X64+X76,X64)</f>
        <v>-6.2443214026666641E-4</v>
      </c>
      <c r="Y77" s="54">
        <f>IF('Fixed data'!$G$19=FALSE,Y64+Y76,Y64)</f>
        <v>-6.1253819473777748E-4</v>
      </c>
      <c r="Z77" s="54">
        <f>IF('Fixed data'!$G$19=FALSE,Z64+Z76,Z64)</f>
        <v>-6.0064424920888856E-4</v>
      </c>
      <c r="AA77" s="54">
        <f>IF('Fixed data'!$G$19=FALSE,AA64+AA76,AA64)</f>
        <v>-5.8875030367999974E-4</v>
      </c>
      <c r="AB77" s="54">
        <f>IF('Fixed data'!$G$19=FALSE,AB64+AB76,AB64)</f>
        <v>-5.7685635815111081E-4</v>
      </c>
      <c r="AC77" s="54">
        <f>IF('Fixed data'!$G$19=FALSE,AC64+AC76,AC64)</f>
        <v>-5.64962412622222E-4</v>
      </c>
      <c r="AD77" s="54">
        <f>IF('Fixed data'!$G$19=FALSE,AD64+AD76,AD64)</f>
        <v>-5.5306846709333307E-4</v>
      </c>
      <c r="AE77" s="54">
        <f>IF('Fixed data'!$G$19=FALSE,AE64+AE76,AE64)</f>
        <v>-5.4117452156444425E-4</v>
      </c>
      <c r="AF77" s="54">
        <f>IF('Fixed data'!$G$19=FALSE,AF64+AF76,AF64)</f>
        <v>-5.2928057603555533E-4</v>
      </c>
      <c r="AG77" s="54">
        <f>IF('Fixed data'!$G$19=FALSE,AG64+AG76,AG64)</f>
        <v>-5.1738663050666651E-4</v>
      </c>
      <c r="AH77" s="54">
        <f>IF('Fixed data'!$G$19=FALSE,AH64+AH76,AH64)</f>
        <v>-5.0549268497777759E-4</v>
      </c>
      <c r="AI77" s="54">
        <f>IF('Fixed data'!$G$19=FALSE,AI64+AI76,AI64)</f>
        <v>-4.9359873944888877E-4</v>
      </c>
      <c r="AJ77" s="54">
        <f>IF('Fixed data'!$G$19=FALSE,AJ64+AJ76,AJ64)</f>
        <v>-4.8170479391999985E-4</v>
      </c>
      <c r="AK77" s="54">
        <f>IF('Fixed data'!$G$19=FALSE,AK64+AK76,AK64)</f>
        <v>-4.6981084839111103E-4</v>
      </c>
      <c r="AL77" s="54">
        <f>IF('Fixed data'!$G$19=FALSE,AL64+AL76,AL64)</f>
        <v>-4.579169028622221E-4</v>
      </c>
      <c r="AM77" s="54">
        <f>IF('Fixed data'!$G$19=FALSE,AM64+AM76,AM64)</f>
        <v>-4.4602295733333318E-4</v>
      </c>
      <c r="AN77" s="54">
        <f>IF('Fixed data'!$G$19=FALSE,AN64+AN76,AN64)</f>
        <v>-4.3412901180444431E-4</v>
      </c>
      <c r="AO77" s="54">
        <f>IF('Fixed data'!$G$19=FALSE,AO64+AO76,AO64)</f>
        <v>-4.2223506627555544E-4</v>
      </c>
      <c r="AP77" s="54">
        <f>IF('Fixed data'!$G$19=FALSE,AP64+AP76,AP64)</f>
        <v>-4.1034112074666651E-4</v>
      </c>
      <c r="AQ77" s="54">
        <f>IF('Fixed data'!$G$19=FALSE,AQ64+AQ76,AQ64)</f>
        <v>-3.9844717521777764E-4</v>
      </c>
      <c r="AR77" s="54">
        <f>IF('Fixed data'!$G$19=FALSE,AR64+AR76,AR64)</f>
        <v>-3.8655322968888877E-4</v>
      </c>
      <c r="AS77" s="54">
        <f>IF('Fixed data'!$G$19=FALSE,AS64+AS76,AS64)</f>
        <v>-3.7465928415999984E-4</v>
      </c>
      <c r="AT77" s="54">
        <f>IF('Fixed data'!$G$19=FALSE,AT64+AT76,AT64)</f>
        <v>-3.6276533863111097E-4</v>
      </c>
      <c r="AU77" s="54">
        <f>IF('Fixed data'!$G$19=FALSE,AU64+AU76,AU64)</f>
        <v>-3.508713931022221E-4</v>
      </c>
      <c r="AV77" s="54">
        <f>IF('Fixed data'!$G$19=FALSE,AV64+AV76,AV64)</f>
        <v>-3.3897744757333318E-4</v>
      </c>
      <c r="AW77" s="54">
        <f>IF('Fixed data'!$G$19=FALSE,AW64+AW76,AW64)</f>
        <v>-3.2708350204444431E-4</v>
      </c>
      <c r="AX77" s="54">
        <f>IF('Fixed data'!$G$19=FALSE,AX64+AX76,AX64)</f>
        <v>-3.1518955651555543E-4</v>
      </c>
      <c r="AY77" s="54">
        <f>IF('Fixed data'!$G$19=FALSE,AY64+AY76,AY64)</f>
        <v>-3.0329561098666651E-4</v>
      </c>
      <c r="AZ77" s="54">
        <f>IF('Fixed data'!$G$19=FALSE,AZ64+AZ76,AZ64)</f>
        <v>1.3444106938820255E-19</v>
      </c>
      <c r="BA77" s="54">
        <f>IF('Fixed data'!$G$19=FALSE,BA64+BA76,BA64)</f>
        <v>1.3444106938820255E-19</v>
      </c>
      <c r="BB77" s="54">
        <f>IF('Fixed data'!$G$19=FALSE,BB64+BB76,BB64)</f>
        <v>1.3444106938820255E-19</v>
      </c>
      <c r="BC77" s="54">
        <f>IF('Fixed data'!$G$19=FALSE,BC64+BC76,BC64)</f>
        <v>1.3444106938820255E-19</v>
      </c>
      <c r="BD77" s="54">
        <f>IF('Fixed data'!$G$19=FALSE,BD64+BD76,BD64)</f>
        <v>1.3444106938820255E-19</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-5.6031129355644258E-3</v>
      </c>
      <c r="G80" s="55">
        <f t="shared" si="10"/>
        <v>-7.4557219009189135E-4</v>
      </c>
      <c r="H80" s="55">
        <f t="shared" si="10"/>
        <v>-7.0999471756569808E-4</v>
      </c>
      <c r="I80" s="55">
        <f t="shared" si="10"/>
        <v>-6.7597085137959185E-4</v>
      </c>
      <c r="J80" s="55">
        <f t="shared" si="10"/>
        <v>-6.4343620134897639E-4</v>
      </c>
      <c r="K80" s="55">
        <f t="shared" si="10"/>
        <v>-6.1232895555349168E-4</v>
      </c>
      <c r="L80" s="55">
        <f t="shared" si="10"/>
        <v>-5.8258977959509128E-4</v>
      </c>
      <c r="M80" s="55">
        <f t="shared" si="10"/>
        <v>-5.5416171972120436E-4</v>
      </c>
      <c r="N80" s="55">
        <f t="shared" si="10"/>
        <v>-5.2699010966678495E-4</v>
      </c>
      <c r="O80" s="55">
        <f t="shared" si="10"/>
        <v>-5.0102248107450852E-4</v>
      </c>
      <c r="P80" s="55">
        <f t="shared" si="10"/>
        <v>-4.7620847735764917E-4</v>
      </c>
      <c r="Q80" s="55">
        <f t="shared" si="10"/>
        <v>-4.5249977087523667E-4</v>
      </c>
      <c r="R80" s="55">
        <f t="shared" si="10"/>
        <v>-4.2984998329397711E-4</v>
      </c>
      <c r="S80" s="55">
        <f t="shared" si="10"/>
        <v>-4.0821460901612259E-4</v>
      </c>
      <c r="T80" s="55">
        <f t="shared" si="10"/>
        <v>-3.8755094155699948E-4</v>
      </c>
      <c r="U80" s="55">
        <f t="shared" si="10"/>
        <v>-3.678180027602662E-4</v>
      </c>
      <c r="V80" s="55">
        <f t="shared" si="10"/>
        <v>-3.489764747431695E-4</v>
      </c>
      <c r="W80" s="55">
        <f t="shared" si="10"/>
        <v>-3.3098863446810387E-4</v>
      </c>
      <c r="X80" s="55">
        <f t="shared" si="10"/>
        <v>-3.138182908406782E-4</v>
      </c>
      <c r="Y80" s="55">
        <f t="shared" si="10"/>
        <v>-2.97430724238232E-4</v>
      </c>
      <c r="Z80" s="55">
        <f t="shared" si="10"/>
        <v>-2.8179262837635594E-4</v>
      </c>
      <c r="AA80" s="55">
        <f t="shared" si="10"/>
        <v>-2.6687205442444393E-4</v>
      </c>
      <c r="AB80" s="55">
        <f t="shared" si="10"/>
        <v>-2.5263835728464416E-4</v>
      </c>
      <c r="AC80" s="55">
        <f t="shared" si="10"/>
        <v>-2.3906214395180236E-4</v>
      </c>
      <c r="AD80" s="55">
        <f t="shared" si="10"/>
        <v>-2.2611522387508385E-4</v>
      </c>
      <c r="AE80" s="55">
        <f t="shared" si="10"/>
        <v>-2.1377056124494969E-4</v>
      </c>
      <c r="AF80" s="55">
        <f t="shared" si="10"/>
        <v>-2.0200222913203294E-4</v>
      </c>
      <c r="AG80" s="55">
        <f t="shared" si="10"/>
        <v>-1.9078536540722871E-4</v>
      </c>
      <c r="AH80" s="55">
        <f t="shared" si="10"/>
        <v>-1.8009613037497292E-4</v>
      </c>
      <c r="AI80" s="55">
        <f t="shared" si="10"/>
        <v>-1.974331506472661E-4</v>
      </c>
      <c r="AJ80" s="55">
        <f t="shared" si="10"/>
        <v>-1.8706381100045099E-4</v>
      </c>
      <c r="AK80" s="55">
        <f t="shared" si="10"/>
        <v>-1.7713102084424825E-4</v>
      </c>
      <c r="AL80" s="55">
        <f t="shared" si="10"/>
        <v>-1.6761814679866187E-4</v>
      </c>
      <c r="AM80" s="55">
        <f t="shared" si="10"/>
        <v>-1.5850915407766532E-4</v>
      </c>
      <c r="AN80" s="55">
        <f t="shared" si="10"/>
        <v>-1.4978858573035041E-4</v>
      </c>
      <c r="AO80" s="55">
        <f t="shared" si="10"/>
        <v>-1.4144154258352015E-4</v>
      </c>
      <c r="AP80" s="55">
        <f t="shared" si="10"/>
        <v>-1.3345366386247629E-4</v>
      </c>
      <c r="AQ80" s="55">
        <f t="shared" si="10"/>
        <v>-1.2581110846750964E-4</v>
      </c>
      <c r="AR80" s="55">
        <f t="shared" si="10"/>
        <v>-1.1850053688433746E-4</v>
      </c>
      <c r="AS80" s="55">
        <f t="shared" si="10"/>
        <v>-1.1150909370744226E-4</v>
      </c>
      <c r="AT80" s="55">
        <f t="shared" si="10"/>
        <v>-1.0482439075595588E-4</v>
      </c>
      <c r="AU80" s="55">
        <f t="shared" si="10"/>
        <v>-9.8434490762396907E-5</v>
      </c>
      <c r="AV80" s="55">
        <f t="shared" si="10"/>
        <v>-9.232789161521513E-5</v>
      </c>
      <c r="AW80" s="55">
        <f t="shared" si="10"/>
        <v>-8.6493511136720013E-5</v>
      </c>
      <c r="AX80" s="55">
        <f t="shared" si="10"/>
        <v>-8.0920672378573017E-5</v>
      </c>
      <c r="AY80" s="55">
        <f t="shared" si="10"/>
        <v>-7.5599089417608035E-5</v>
      </c>
      <c r="AZ80" s="55">
        <f t="shared" si="10"/>
        <v>3.2534577590239596E-20</v>
      </c>
      <c r="BA80" s="55">
        <f t="shared" si="10"/>
        <v>3.1586968534213208E-20</v>
      </c>
      <c r="BB80" s="55">
        <f t="shared" si="10"/>
        <v>3.0666959741954572E-20</v>
      </c>
      <c r="BC80" s="55">
        <f t="shared" si="10"/>
        <v>2.977374732228599E-20</v>
      </c>
      <c r="BD80" s="55">
        <f t="shared" si="10"/>
        <v>2.8906550798335912E-20</v>
      </c>
    </row>
    <row r="81" spans="1:56" x14ac:dyDescent="0.3">
      <c r="A81" s="74"/>
      <c r="B81" s="15" t="s">
        <v>18</v>
      </c>
      <c r="C81" s="15"/>
      <c r="D81" s="14" t="s">
        <v>39</v>
      </c>
      <c r="E81" s="56">
        <f>+E80</f>
        <v>0</v>
      </c>
      <c r="F81" s="56">
        <f t="shared" ref="F81:BD81" si="11">+E81+F80</f>
        <v>-5.6031129355644258E-3</v>
      </c>
      <c r="G81" s="56">
        <f t="shared" si="11"/>
        <v>-6.3486851256563167E-3</v>
      </c>
      <c r="H81" s="56">
        <f t="shared" si="11"/>
        <v>-7.0586798432220148E-3</v>
      </c>
      <c r="I81" s="56">
        <f t="shared" si="11"/>
        <v>-7.7346506946016063E-3</v>
      </c>
      <c r="J81" s="56">
        <f t="shared" si="11"/>
        <v>-8.3780868959505827E-3</v>
      </c>
      <c r="K81" s="56">
        <f t="shared" si="11"/>
        <v>-8.9904158515040737E-3</v>
      </c>
      <c r="L81" s="56">
        <f t="shared" si="11"/>
        <v>-9.573005631099165E-3</v>
      </c>
      <c r="M81" s="56">
        <f t="shared" si="11"/>
        <v>-1.0127167350820369E-2</v>
      </c>
      <c r="N81" s="56">
        <f t="shared" si="11"/>
        <v>-1.0654157460487153E-2</v>
      </c>
      <c r="O81" s="56">
        <f t="shared" si="11"/>
        <v>-1.1155179941561661E-2</v>
      </c>
      <c r="P81" s="56">
        <f t="shared" si="11"/>
        <v>-1.163138841891931E-2</v>
      </c>
      <c r="Q81" s="56">
        <f t="shared" si="11"/>
        <v>-1.2083888189794547E-2</v>
      </c>
      <c r="R81" s="56">
        <f t="shared" si="11"/>
        <v>-1.2513738173088524E-2</v>
      </c>
      <c r="S81" s="56">
        <f t="shared" si="11"/>
        <v>-1.2921952782104647E-2</v>
      </c>
      <c r="T81" s="56">
        <f t="shared" si="11"/>
        <v>-1.3309503723661647E-2</v>
      </c>
      <c r="U81" s="56">
        <f t="shared" si="11"/>
        <v>-1.3677321726421913E-2</v>
      </c>
      <c r="V81" s="56">
        <f t="shared" si="11"/>
        <v>-1.4026298201165082E-2</v>
      </c>
      <c r="W81" s="56">
        <f t="shared" si="11"/>
        <v>-1.4357286835633186E-2</v>
      </c>
      <c r="X81" s="56">
        <f t="shared" si="11"/>
        <v>-1.4671105126473865E-2</v>
      </c>
      <c r="Y81" s="56">
        <f t="shared" si="11"/>
        <v>-1.4968535850712096E-2</v>
      </c>
      <c r="Z81" s="56">
        <f t="shared" si="11"/>
        <v>-1.5250328479088452E-2</v>
      </c>
      <c r="AA81" s="56">
        <f t="shared" si="11"/>
        <v>-1.5517200533512895E-2</v>
      </c>
      <c r="AB81" s="56">
        <f t="shared" si="11"/>
        <v>-1.5769838890797541E-2</v>
      </c>
      <c r="AC81" s="56">
        <f t="shared" si="11"/>
        <v>-1.6008901034749345E-2</v>
      </c>
      <c r="AD81" s="56">
        <f t="shared" si="11"/>
        <v>-1.6235016258624429E-2</v>
      </c>
      <c r="AE81" s="56">
        <f t="shared" si="11"/>
        <v>-1.6448786819869377E-2</v>
      </c>
      <c r="AF81" s="56">
        <f t="shared" si="11"/>
        <v>-1.665078904900141E-2</v>
      </c>
      <c r="AG81" s="56">
        <f t="shared" si="11"/>
        <v>-1.6841574414408637E-2</v>
      </c>
      <c r="AH81" s="56">
        <f t="shared" si="11"/>
        <v>-1.702167054478361E-2</v>
      </c>
      <c r="AI81" s="56">
        <f t="shared" si="11"/>
        <v>-1.7219103695430876E-2</v>
      </c>
      <c r="AJ81" s="56">
        <f t="shared" si="11"/>
        <v>-1.7406167506431328E-2</v>
      </c>
      <c r="AK81" s="56">
        <f t="shared" si="11"/>
        <v>-1.7583298527275575E-2</v>
      </c>
      <c r="AL81" s="56">
        <f t="shared" si="11"/>
        <v>-1.7750916674074236E-2</v>
      </c>
      <c r="AM81" s="56">
        <f t="shared" si="11"/>
        <v>-1.7909425828151901E-2</v>
      </c>
      <c r="AN81" s="56">
        <f t="shared" si="11"/>
        <v>-1.8059214413882252E-2</v>
      </c>
      <c r="AO81" s="56">
        <f t="shared" si="11"/>
        <v>-1.8200655956465771E-2</v>
      </c>
      <c r="AP81" s="56">
        <f t="shared" si="11"/>
        <v>-1.8334109620328248E-2</v>
      </c>
      <c r="AQ81" s="56">
        <f t="shared" si="11"/>
        <v>-1.8459920728795758E-2</v>
      </c>
      <c r="AR81" s="56">
        <f t="shared" si="11"/>
        <v>-1.8578421265680094E-2</v>
      </c>
      <c r="AS81" s="56">
        <f t="shared" si="11"/>
        <v>-1.8689930359387538E-2</v>
      </c>
      <c r="AT81" s="56">
        <f t="shared" si="11"/>
        <v>-1.8794754750143493E-2</v>
      </c>
      <c r="AU81" s="56">
        <f t="shared" si="11"/>
        <v>-1.889318924090589E-2</v>
      </c>
      <c r="AV81" s="56">
        <f t="shared" si="11"/>
        <v>-1.8985517132521106E-2</v>
      </c>
      <c r="AW81" s="56">
        <f t="shared" si="11"/>
        <v>-1.9072010643657825E-2</v>
      </c>
      <c r="AX81" s="56">
        <f t="shared" si="11"/>
        <v>-1.91529313160364E-2</v>
      </c>
      <c r="AY81" s="56">
        <f t="shared" si="11"/>
        <v>-1.9228530405454008E-2</v>
      </c>
      <c r="AZ81" s="56">
        <f t="shared" si="11"/>
        <v>-1.9228530405454008E-2</v>
      </c>
      <c r="BA81" s="56">
        <f t="shared" si="11"/>
        <v>-1.9228530405454008E-2</v>
      </c>
      <c r="BB81" s="56">
        <f t="shared" si="11"/>
        <v>-1.9228530405454008E-2</v>
      </c>
      <c r="BC81" s="56">
        <f t="shared" si="11"/>
        <v>-1.9228530405454008E-2</v>
      </c>
      <c r="BD81" s="56">
        <f t="shared" si="11"/>
        <v>-1.9228530405454008E-2</v>
      </c>
    </row>
    <row r="82" spans="1:56" x14ac:dyDescent="0.3">
      <c r="A82" s="74"/>
      <c r="B82" s="14"/>
    </row>
    <row r="83" spans="1:56" x14ac:dyDescent="0.3">
      <c r="A83" s="74"/>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1"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1"/>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1"/>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1"/>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1"/>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1"/>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1"/>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1"/>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E13" sqref="E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340</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-1.0660104144702448E-2</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-1.020294886496702E-2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-9.288553037262377E-3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-7.2100690945142007E-3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158</v>
      </c>
      <c r="C13" s="60"/>
      <c r="D13" s="61" t="s">
        <v>39</v>
      </c>
      <c r="E13" s="62">
        <f>-('Workings template'!B10*'Workings template'!B19)/1000000</f>
        <v>0</v>
      </c>
      <c r="F13" s="62">
        <f>-('Workings template'!C10*'Workings template'!C19)/1000000</f>
        <v>-1.0757799999999999E-3</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4"/>
      <c r="B14" s="61" t="s">
        <v>156</v>
      </c>
      <c r="C14" s="60"/>
      <c r="D14" s="61" t="s">
        <v>39</v>
      </c>
      <c r="E14" s="62">
        <f>-('Workings template'!B10*'Workings template'!B20)/1000000</f>
        <v>0</v>
      </c>
      <c r="F14" s="62">
        <f>-('Workings template'!C10*'Workings template'!C20)/1000000</f>
        <v>-4.2465000000000005E-4</v>
      </c>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84"/>
      <c r="B15" s="61" t="s">
        <v>313</v>
      </c>
      <c r="C15" s="60"/>
      <c r="D15" s="61" t="s">
        <v>39</v>
      </c>
      <c r="E15" s="62">
        <f>-('Workings template'!B10*'Workings template'!B21)/1000000</f>
        <v>0</v>
      </c>
      <c r="F15" s="62">
        <f>-('Workings template'!C10*'Workings template'!C21)/1000000</f>
        <v>-3.3603970000000004E-2</v>
      </c>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84"/>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2" t="s">
        <v>194</v>
      </c>
      <c r="C18" s="127"/>
      <c r="D18" s="123" t="s">
        <v>39</v>
      </c>
      <c r="E18" s="59">
        <f>SUM(E13:E17)</f>
        <v>0</v>
      </c>
      <c r="F18" s="59">
        <f t="shared" ref="F18:AW18" si="0">SUM(F13:F17)</f>
        <v>-3.5104400000000001E-2</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298</v>
      </c>
      <c r="B19" s="61" t="s">
        <v>158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-3.5104400000000001E-2</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-2.4573080000000001E-2</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-1.053132E-2</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-5.4606844444444449E-4</v>
      </c>
      <c r="H31" s="35">
        <f>$F$28/'Fixed data'!$C$7</f>
        <v>-5.4606844444444449E-4</v>
      </c>
      <c r="I31" s="35">
        <f>$F$28/'Fixed data'!$C$7</f>
        <v>-5.4606844444444449E-4</v>
      </c>
      <c r="J31" s="35">
        <f>$F$28/'Fixed data'!$C$7</f>
        <v>-5.4606844444444449E-4</v>
      </c>
      <c r="K31" s="35">
        <f>$F$28/'Fixed data'!$C$7</f>
        <v>-5.4606844444444449E-4</v>
      </c>
      <c r="L31" s="35">
        <f>$F$28/'Fixed data'!$C$7</f>
        <v>-5.4606844444444449E-4</v>
      </c>
      <c r="M31" s="35">
        <f>$F$28/'Fixed data'!$C$7</f>
        <v>-5.4606844444444449E-4</v>
      </c>
      <c r="N31" s="35">
        <f>$F$28/'Fixed data'!$C$7</f>
        <v>-5.4606844444444449E-4</v>
      </c>
      <c r="O31" s="35">
        <f>$F$28/'Fixed data'!$C$7</f>
        <v>-5.4606844444444449E-4</v>
      </c>
      <c r="P31" s="35">
        <f>$F$28/'Fixed data'!$C$7</f>
        <v>-5.4606844444444449E-4</v>
      </c>
      <c r="Q31" s="35">
        <f>$F$28/'Fixed data'!$C$7</f>
        <v>-5.4606844444444449E-4</v>
      </c>
      <c r="R31" s="35">
        <f>$F$28/'Fixed data'!$C$7</f>
        <v>-5.4606844444444449E-4</v>
      </c>
      <c r="S31" s="35">
        <f>$F$28/'Fixed data'!$C$7</f>
        <v>-5.4606844444444449E-4</v>
      </c>
      <c r="T31" s="35">
        <f>$F$28/'Fixed data'!$C$7</f>
        <v>-5.4606844444444449E-4</v>
      </c>
      <c r="U31" s="35">
        <f>$F$28/'Fixed data'!$C$7</f>
        <v>-5.4606844444444449E-4</v>
      </c>
      <c r="V31" s="35">
        <f>$F$28/'Fixed data'!$C$7</f>
        <v>-5.4606844444444449E-4</v>
      </c>
      <c r="W31" s="35">
        <f>$F$28/'Fixed data'!$C$7</f>
        <v>-5.4606844444444449E-4</v>
      </c>
      <c r="X31" s="35">
        <f>$F$28/'Fixed data'!$C$7</f>
        <v>-5.4606844444444449E-4</v>
      </c>
      <c r="Y31" s="35">
        <f>$F$28/'Fixed data'!$C$7</f>
        <v>-5.4606844444444449E-4</v>
      </c>
      <c r="Z31" s="35">
        <f>$F$28/'Fixed data'!$C$7</f>
        <v>-5.4606844444444449E-4</v>
      </c>
      <c r="AA31" s="35">
        <f>$F$28/'Fixed data'!$C$7</f>
        <v>-5.4606844444444449E-4</v>
      </c>
      <c r="AB31" s="35">
        <f>$F$28/'Fixed data'!$C$7</f>
        <v>-5.4606844444444449E-4</v>
      </c>
      <c r="AC31" s="35">
        <f>$F$28/'Fixed data'!$C$7</f>
        <v>-5.4606844444444449E-4</v>
      </c>
      <c r="AD31" s="35">
        <f>$F$28/'Fixed data'!$C$7</f>
        <v>-5.4606844444444449E-4</v>
      </c>
      <c r="AE31" s="35">
        <f>$F$28/'Fixed data'!$C$7</f>
        <v>-5.4606844444444449E-4</v>
      </c>
      <c r="AF31" s="35">
        <f>$F$28/'Fixed data'!$C$7</f>
        <v>-5.4606844444444449E-4</v>
      </c>
      <c r="AG31" s="35">
        <f>$F$28/'Fixed data'!$C$7</f>
        <v>-5.4606844444444449E-4</v>
      </c>
      <c r="AH31" s="35">
        <f>$F$28/'Fixed data'!$C$7</f>
        <v>-5.4606844444444449E-4</v>
      </c>
      <c r="AI31" s="35">
        <f>$F$28/'Fixed data'!$C$7</f>
        <v>-5.4606844444444449E-4</v>
      </c>
      <c r="AJ31" s="35">
        <f>$F$28/'Fixed data'!$C$7</f>
        <v>-5.4606844444444449E-4</v>
      </c>
      <c r="AK31" s="35">
        <f>$F$28/'Fixed data'!$C$7</f>
        <v>-5.4606844444444449E-4</v>
      </c>
      <c r="AL31" s="35">
        <f>$F$28/'Fixed data'!$C$7</f>
        <v>-5.4606844444444449E-4</v>
      </c>
      <c r="AM31" s="35">
        <f>$F$28/'Fixed data'!$C$7</f>
        <v>-5.4606844444444449E-4</v>
      </c>
      <c r="AN31" s="35">
        <f>$F$28/'Fixed data'!$C$7</f>
        <v>-5.4606844444444449E-4</v>
      </c>
      <c r="AO31" s="35">
        <f>$F$28/'Fixed data'!$C$7</f>
        <v>-5.4606844444444449E-4</v>
      </c>
      <c r="AP31" s="35">
        <f>$F$28/'Fixed data'!$C$7</f>
        <v>-5.4606844444444449E-4</v>
      </c>
      <c r="AQ31" s="35">
        <f>$F$28/'Fixed data'!$C$7</f>
        <v>-5.4606844444444449E-4</v>
      </c>
      <c r="AR31" s="35">
        <f>$F$28/'Fixed data'!$C$7</f>
        <v>-5.4606844444444449E-4</v>
      </c>
      <c r="AS31" s="35">
        <f>$F$28/'Fixed data'!$C$7</f>
        <v>-5.4606844444444449E-4</v>
      </c>
      <c r="AT31" s="35">
        <f>$F$28/'Fixed data'!$C$7</f>
        <v>-5.4606844444444449E-4</v>
      </c>
      <c r="AU31" s="35">
        <f>$F$28/'Fixed data'!$C$7</f>
        <v>-5.4606844444444449E-4</v>
      </c>
      <c r="AV31" s="35">
        <f>$F$28/'Fixed data'!$C$7</f>
        <v>-5.4606844444444449E-4</v>
      </c>
      <c r="AW31" s="35">
        <f>$F$28/'Fixed data'!$C$7</f>
        <v>-5.4606844444444449E-4</v>
      </c>
      <c r="AX31" s="35">
        <f>$F$28/'Fixed data'!$C$7</f>
        <v>-5.4606844444444449E-4</v>
      </c>
      <c r="AY31" s="35">
        <f>$F$28/'Fixed data'!$C$7</f>
        <v>-5.4606844444444449E-4</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-5.4606844444444449E-4</v>
      </c>
      <c r="H60" s="35">
        <f t="shared" si="5"/>
        <v>-5.4606844444444449E-4</v>
      </c>
      <c r="I60" s="35">
        <f t="shared" si="5"/>
        <v>-5.4606844444444449E-4</v>
      </c>
      <c r="J60" s="35">
        <f t="shared" si="5"/>
        <v>-5.4606844444444449E-4</v>
      </c>
      <c r="K60" s="35">
        <f t="shared" si="5"/>
        <v>-5.4606844444444449E-4</v>
      </c>
      <c r="L60" s="35">
        <f t="shared" si="5"/>
        <v>-5.4606844444444449E-4</v>
      </c>
      <c r="M60" s="35">
        <f t="shared" si="5"/>
        <v>-5.4606844444444449E-4</v>
      </c>
      <c r="N60" s="35">
        <f t="shared" si="5"/>
        <v>-5.4606844444444449E-4</v>
      </c>
      <c r="O60" s="35">
        <f t="shared" si="5"/>
        <v>-5.4606844444444449E-4</v>
      </c>
      <c r="P60" s="35">
        <f t="shared" si="5"/>
        <v>-5.4606844444444449E-4</v>
      </c>
      <c r="Q60" s="35">
        <f t="shared" si="5"/>
        <v>-5.4606844444444449E-4</v>
      </c>
      <c r="R60" s="35">
        <f t="shared" si="5"/>
        <v>-5.4606844444444449E-4</v>
      </c>
      <c r="S60" s="35">
        <f t="shared" si="5"/>
        <v>-5.4606844444444449E-4</v>
      </c>
      <c r="T60" s="35">
        <f t="shared" si="5"/>
        <v>-5.4606844444444449E-4</v>
      </c>
      <c r="U60" s="35">
        <f t="shared" si="5"/>
        <v>-5.4606844444444449E-4</v>
      </c>
      <c r="V60" s="35">
        <f t="shared" si="5"/>
        <v>-5.4606844444444449E-4</v>
      </c>
      <c r="W60" s="35">
        <f t="shared" si="5"/>
        <v>-5.4606844444444449E-4</v>
      </c>
      <c r="X60" s="35">
        <f t="shared" si="5"/>
        <v>-5.4606844444444449E-4</v>
      </c>
      <c r="Y60" s="35">
        <f t="shared" si="5"/>
        <v>-5.4606844444444449E-4</v>
      </c>
      <c r="Z60" s="35">
        <f t="shared" si="5"/>
        <v>-5.4606844444444449E-4</v>
      </c>
      <c r="AA60" s="35">
        <f t="shared" si="5"/>
        <v>-5.4606844444444449E-4</v>
      </c>
      <c r="AB60" s="35">
        <f t="shared" si="5"/>
        <v>-5.4606844444444449E-4</v>
      </c>
      <c r="AC60" s="35">
        <f t="shared" si="5"/>
        <v>-5.4606844444444449E-4</v>
      </c>
      <c r="AD60" s="35">
        <f t="shared" si="5"/>
        <v>-5.4606844444444449E-4</v>
      </c>
      <c r="AE60" s="35">
        <f t="shared" si="5"/>
        <v>-5.4606844444444449E-4</v>
      </c>
      <c r="AF60" s="35">
        <f t="shared" si="5"/>
        <v>-5.4606844444444449E-4</v>
      </c>
      <c r="AG60" s="35">
        <f t="shared" si="5"/>
        <v>-5.4606844444444449E-4</v>
      </c>
      <c r="AH60" s="35">
        <f t="shared" si="5"/>
        <v>-5.4606844444444449E-4</v>
      </c>
      <c r="AI60" s="35">
        <f t="shared" si="5"/>
        <v>-5.4606844444444449E-4</v>
      </c>
      <c r="AJ60" s="35">
        <f t="shared" si="5"/>
        <v>-5.4606844444444449E-4</v>
      </c>
      <c r="AK60" s="35">
        <f t="shared" si="5"/>
        <v>-5.4606844444444449E-4</v>
      </c>
      <c r="AL60" s="35">
        <f t="shared" si="5"/>
        <v>-5.4606844444444449E-4</v>
      </c>
      <c r="AM60" s="35">
        <f t="shared" si="5"/>
        <v>-5.4606844444444449E-4</v>
      </c>
      <c r="AN60" s="35">
        <f t="shared" si="5"/>
        <v>-5.4606844444444449E-4</v>
      </c>
      <c r="AO60" s="35">
        <f t="shared" si="5"/>
        <v>-5.4606844444444449E-4</v>
      </c>
      <c r="AP60" s="35">
        <f t="shared" si="5"/>
        <v>-5.4606844444444449E-4</v>
      </c>
      <c r="AQ60" s="35">
        <f t="shared" si="5"/>
        <v>-5.4606844444444449E-4</v>
      </c>
      <c r="AR60" s="35">
        <f t="shared" si="5"/>
        <v>-5.4606844444444449E-4</v>
      </c>
      <c r="AS60" s="35">
        <f t="shared" si="5"/>
        <v>-5.4606844444444449E-4</v>
      </c>
      <c r="AT60" s="35">
        <f t="shared" si="5"/>
        <v>-5.4606844444444449E-4</v>
      </c>
      <c r="AU60" s="35">
        <f t="shared" si="5"/>
        <v>-5.4606844444444449E-4</v>
      </c>
      <c r="AV60" s="35">
        <f t="shared" si="5"/>
        <v>-5.4606844444444449E-4</v>
      </c>
      <c r="AW60" s="35">
        <f t="shared" si="5"/>
        <v>-5.4606844444444449E-4</v>
      </c>
      <c r="AX60" s="35">
        <f t="shared" si="5"/>
        <v>-5.4606844444444449E-4</v>
      </c>
      <c r="AY60" s="35">
        <f t="shared" si="5"/>
        <v>-5.4606844444444449E-4</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-2.4573080000000001E-2</v>
      </c>
      <c r="H61" s="35">
        <f t="shared" si="6"/>
        <v>-2.4027011555555557E-2</v>
      </c>
      <c r="I61" s="35">
        <f t="shared" si="6"/>
        <v>-2.3480943111111114E-2</v>
      </c>
      <c r="J61" s="35">
        <f t="shared" si="6"/>
        <v>-2.2934874666666671E-2</v>
      </c>
      <c r="K61" s="35">
        <f t="shared" si="6"/>
        <v>-2.2388806222222227E-2</v>
      </c>
      <c r="L61" s="35">
        <f t="shared" si="6"/>
        <v>-2.1842737777777784E-2</v>
      </c>
      <c r="M61" s="35">
        <f t="shared" si="6"/>
        <v>-2.1296669333333341E-2</v>
      </c>
      <c r="N61" s="35">
        <f t="shared" si="6"/>
        <v>-2.0750600888888898E-2</v>
      </c>
      <c r="O61" s="35">
        <f t="shared" si="6"/>
        <v>-2.0204532444444454E-2</v>
      </c>
      <c r="P61" s="35">
        <f t="shared" si="6"/>
        <v>-1.9658464000000011E-2</v>
      </c>
      <c r="Q61" s="35">
        <f t="shared" si="6"/>
        <v>-1.9112395555555568E-2</v>
      </c>
      <c r="R61" s="35">
        <f t="shared" si="6"/>
        <v>-1.8566327111111124E-2</v>
      </c>
      <c r="S61" s="35">
        <f t="shared" si="6"/>
        <v>-1.8020258666666681E-2</v>
      </c>
      <c r="T61" s="35">
        <f t="shared" si="6"/>
        <v>-1.7474190222222238E-2</v>
      </c>
      <c r="U61" s="35">
        <f t="shared" si="6"/>
        <v>-1.6928121777777794E-2</v>
      </c>
      <c r="V61" s="35">
        <f t="shared" si="6"/>
        <v>-1.6382053333333351E-2</v>
      </c>
      <c r="W61" s="35">
        <f t="shared" si="6"/>
        <v>-1.5835984888888908E-2</v>
      </c>
      <c r="X61" s="35">
        <f t="shared" si="6"/>
        <v>-1.5289916444444463E-2</v>
      </c>
      <c r="Y61" s="35">
        <f t="shared" si="6"/>
        <v>-1.4743848000000018E-2</v>
      </c>
      <c r="Z61" s="35">
        <f t="shared" si="6"/>
        <v>-1.4197779555555573E-2</v>
      </c>
      <c r="AA61" s="35">
        <f t="shared" si="6"/>
        <v>-1.3651711111111128E-2</v>
      </c>
      <c r="AB61" s="35">
        <f t="shared" si="6"/>
        <v>-1.3105642666666683E-2</v>
      </c>
      <c r="AC61" s="35">
        <f t="shared" si="6"/>
        <v>-1.2559574222222238E-2</v>
      </c>
      <c r="AD61" s="35">
        <f t="shared" si="6"/>
        <v>-1.2013505777777793E-2</v>
      </c>
      <c r="AE61" s="35">
        <f t="shared" si="6"/>
        <v>-1.1467437333333347E-2</v>
      </c>
      <c r="AF61" s="35">
        <f t="shared" si="6"/>
        <v>-1.0921368888888902E-2</v>
      </c>
      <c r="AG61" s="35">
        <f t="shared" si="6"/>
        <v>-1.0375300444444457E-2</v>
      </c>
      <c r="AH61" s="35">
        <f t="shared" si="6"/>
        <v>-9.8292320000000124E-3</v>
      </c>
      <c r="AI61" s="35">
        <f t="shared" si="6"/>
        <v>-9.2831635555555674E-3</v>
      </c>
      <c r="AJ61" s="35">
        <f t="shared" si="6"/>
        <v>-8.7370951111111223E-3</v>
      </c>
      <c r="AK61" s="35">
        <f t="shared" si="6"/>
        <v>-8.1910266666666773E-3</v>
      </c>
      <c r="AL61" s="35">
        <f t="shared" si="6"/>
        <v>-7.6449582222222331E-3</v>
      </c>
      <c r="AM61" s="35">
        <f t="shared" si="6"/>
        <v>-7.0988897777777889E-3</v>
      </c>
      <c r="AN61" s="35">
        <f t="shared" si="6"/>
        <v>-6.5528213333333448E-3</v>
      </c>
      <c r="AO61" s="35">
        <f t="shared" si="6"/>
        <v>-6.0067528888889006E-3</v>
      </c>
      <c r="AP61" s="35">
        <f t="shared" si="6"/>
        <v>-5.4606844444444564E-3</v>
      </c>
      <c r="AQ61" s="35">
        <f t="shared" si="6"/>
        <v>-4.9146160000000123E-3</v>
      </c>
      <c r="AR61" s="35">
        <f t="shared" si="6"/>
        <v>-4.3685475555555681E-3</v>
      </c>
      <c r="AS61" s="35">
        <f t="shared" si="6"/>
        <v>-3.8224791111111235E-3</v>
      </c>
      <c r="AT61" s="35">
        <f t="shared" si="6"/>
        <v>-3.2764106666666789E-3</v>
      </c>
      <c r="AU61" s="35">
        <f t="shared" si="6"/>
        <v>-2.7303422222222343E-3</v>
      </c>
      <c r="AV61" s="35">
        <f t="shared" si="6"/>
        <v>-2.1842737777777897E-3</v>
      </c>
      <c r="AW61" s="35">
        <f t="shared" si="6"/>
        <v>-1.6382053333333451E-3</v>
      </c>
      <c r="AX61" s="35">
        <f t="shared" si="6"/>
        <v>-1.0921368888889005E-3</v>
      </c>
      <c r="AY61" s="35">
        <f t="shared" si="6"/>
        <v>-5.4606844444445599E-4</v>
      </c>
      <c r="AZ61" s="35">
        <f t="shared" si="6"/>
        <v>-1.1492543028346347E-17</v>
      </c>
      <c r="BA61" s="35">
        <f t="shared" si="6"/>
        <v>-1.1492543028346347E-17</v>
      </c>
      <c r="BB61" s="35">
        <f t="shared" si="6"/>
        <v>-1.1492543028346347E-17</v>
      </c>
      <c r="BC61" s="35">
        <f t="shared" si="6"/>
        <v>-1.1492543028346347E-17</v>
      </c>
      <c r="BD61" s="35">
        <f t="shared" si="6"/>
        <v>-1.1492543028346347E-17</v>
      </c>
    </row>
    <row r="62" spans="1:56" ht="16.5" hidden="1" customHeight="1" outlineLevel="1" x14ac:dyDescent="0.3">
      <c r="A62" s="113"/>
      <c r="B62" s="9" t="s">
        <v>33</v>
      </c>
      <c r="C62" s="9" t="s">
        <v>67</v>
      </c>
      <c r="D62" s="9" t="s">
        <v>39</v>
      </c>
      <c r="E62" s="35">
        <f t="shared" ref="E62:BD62" si="7">E28-E60+E61</f>
        <v>0</v>
      </c>
      <c r="F62" s="35">
        <f t="shared" si="7"/>
        <v>-2.4573080000000001E-2</v>
      </c>
      <c r="G62" s="35">
        <f t="shared" si="7"/>
        <v>-2.4027011555555557E-2</v>
      </c>
      <c r="H62" s="35">
        <f t="shared" si="7"/>
        <v>-2.3480943111111114E-2</v>
      </c>
      <c r="I62" s="35">
        <f t="shared" si="7"/>
        <v>-2.2934874666666671E-2</v>
      </c>
      <c r="J62" s="35">
        <f t="shared" si="7"/>
        <v>-2.2388806222222227E-2</v>
      </c>
      <c r="K62" s="35">
        <f t="shared" si="7"/>
        <v>-2.1842737777777784E-2</v>
      </c>
      <c r="L62" s="35">
        <f t="shared" si="7"/>
        <v>-2.1296669333333341E-2</v>
      </c>
      <c r="M62" s="35">
        <f t="shared" si="7"/>
        <v>-2.0750600888888898E-2</v>
      </c>
      <c r="N62" s="35">
        <f t="shared" si="7"/>
        <v>-2.0204532444444454E-2</v>
      </c>
      <c r="O62" s="35">
        <f t="shared" si="7"/>
        <v>-1.9658464000000011E-2</v>
      </c>
      <c r="P62" s="35">
        <f t="shared" si="7"/>
        <v>-1.9112395555555568E-2</v>
      </c>
      <c r="Q62" s="35">
        <f t="shared" si="7"/>
        <v>-1.8566327111111124E-2</v>
      </c>
      <c r="R62" s="35">
        <f t="shared" si="7"/>
        <v>-1.8020258666666681E-2</v>
      </c>
      <c r="S62" s="35">
        <f t="shared" si="7"/>
        <v>-1.7474190222222238E-2</v>
      </c>
      <c r="T62" s="35">
        <f t="shared" si="7"/>
        <v>-1.6928121777777794E-2</v>
      </c>
      <c r="U62" s="35">
        <f t="shared" si="7"/>
        <v>-1.6382053333333351E-2</v>
      </c>
      <c r="V62" s="35">
        <f t="shared" si="7"/>
        <v>-1.5835984888888908E-2</v>
      </c>
      <c r="W62" s="35">
        <f t="shared" si="7"/>
        <v>-1.5289916444444463E-2</v>
      </c>
      <c r="X62" s="35">
        <f t="shared" si="7"/>
        <v>-1.4743848000000018E-2</v>
      </c>
      <c r="Y62" s="35">
        <f t="shared" si="7"/>
        <v>-1.4197779555555573E-2</v>
      </c>
      <c r="Z62" s="35">
        <f t="shared" si="7"/>
        <v>-1.3651711111111128E-2</v>
      </c>
      <c r="AA62" s="35">
        <f t="shared" si="7"/>
        <v>-1.3105642666666683E-2</v>
      </c>
      <c r="AB62" s="35">
        <f t="shared" si="7"/>
        <v>-1.2559574222222238E-2</v>
      </c>
      <c r="AC62" s="35">
        <f t="shared" si="7"/>
        <v>-1.2013505777777793E-2</v>
      </c>
      <c r="AD62" s="35">
        <f t="shared" si="7"/>
        <v>-1.1467437333333347E-2</v>
      </c>
      <c r="AE62" s="35">
        <f t="shared" si="7"/>
        <v>-1.0921368888888902E-2</v>
      </c>
      <c r="AF62" s="35">
        <f t="shared" si="7"/>
        <v>-1.0375300444444457E-2</v>
      </c>
      <c r="AG62" s="35">
        <f t="shared" si="7"/>
        <v>-9.8292320000000124E-3</v>
      </c>
      <c r="AH62" s="35">
        <f t="shared" si="7"/>
        <v>-9.2831635555555674E-3</v>
      </c>
      <c r="AI62" s="35">
        <f t="shared" si="7"/>
        <v>-8.7370951111111223E-3</v>
      </c>
      <c r="AJ62" s="35">
        <f t="shared" si="7"/>
        <v>-8.1910266666666773E-3</v>
      </c>
      <c r="AK62" s="35">
        <f t="shared" si="7"/>
        <v>-7.6449582222222331E-3</v>
      </c>
      <c r="AL62" s="35">
        <f t="shared" si="7"/>
        <v>-7.0988897777777889E-3</v>
      </c>
      <c r="AM62" s="35">
        <f t="shared" si="7"/>
        <v>-6.5528213333333448E-3</v>
      </c>
      <c r="AN62" s="35">
        <f t="shared" si="7"/>
        <v>-6.0067528888889006E-3</v>
      </c>
      <c r="AO62" s="35">
        <f t="shared" si="7"/>
        <v>-5.4606844444444564E-3</v>
      </c>
      <c r="AP62" s="35">
        <f t="shared" si="7"/>
        <v>-4.9146160000000123E-3</v>
      </c>
      <c r="AQ62" s="35">
        <f t="shared" si="7"/>
        <v>-4.3685475555555681E-3</v>
      </c>
      <c r="AR62" s="35">
        <f t="shared" si="7"/>
        <v>-3.8224791111111235E-3</v>
      </c>
      <c r="AS62" s="35">
        <f t="shared" si="7"/>
        <v>-3.2764106666666789E-3</v>
      </c>
      <c r="AT62" s="35">
        <f t="shared" si="7"/>
        <v>-2.7303422222222343E-3</v>
      </c>
      <c r="AU62" s="35">
        <f t="shared" si="7"/>
        <v>-2.1842737777777897E-3</v>
      </c>
      <c r="AV62" s="35">
        <f t="shared" si="7"/>
        <v>-1.6382053333333451E-3</v>
      </c>
      <c r="AW62" s="35">
        <f t="shared" si="7"/>
        <v>-1.0921368888889005E-3</v>
      </c>
      <c r="AX62" s="35">
        <f t="shared" si="7"/>
        <v>-5.4606844444445599E-4</v>
      </c>
      <c r="AY62" s="35">
        <f t="shared" si="7"/>
        <v>-1.1492543028346347E-17</v>
      </c>
      <c r="AZ62" s="35">
        <f t="shared" si="7"/>
        <v>-1.1492543028346347E-17</v>
      </c>
      <c r="BA62" s="35">
        <f t="shared" si="7"/>
        <v>-1.1492543028346347E-17</v>
      </c>
      <c r="BB62" s="35">
        <f t="shared" si="7"/>
        <v>-1.1492543028346347E-17</v>
      </c>
      <c r="BC62" s="35">
        <f t="shared" si="7"/>
        <v>-1.1492543028346347E-17</v>
      </c>
      <c r="BD62" s="35">
        <f t="shared" si="7"/>
        <v>-1.1492543028346347E-17</v>
      </c>
    </row>
    <row r="63" spans="1:56" ht="16.5" collapsed="1" x14ac:dyDescent="0.3">
      <c r="A63" s="113"/>
      <c r="B63" s="9" t="s">
        <v>8</v>
      </c>
      <c r="C63" s="11" t="s">
        <v>66</v>
      </c>
      <c r="D63" s="9" t="s">
        <v>39</v>
      </c>
      <c r="E63" s="35">
        <f>AVERAGE(E61:E62)*'Fixed data'!$C$3</f>
        <v>0</v>
      </c>
      <c r="F63" s="35">
        <f>AVERAGE(F61:F62)*'Fixed data'!$C$3</f>
        <v>-4.9146159999999999E-4</v>
      </c>
      <c r="G63" s="35">
        <f>AVERAGE(G61:G62)*'Fixed data'!$C$3</f>
        <v>-9.7200183111111115E-4</v>
      </c>
      <c r="H63" s="35">
        <f>AVERAGE(H61:H62)*'Fixed data'!$C$3</f>
        <v>-9.5015909333333347E-4</v>
      </c>
      <c r="I63" s="35">
        <f>AVERAGE(I61:I62)*'Fixed data'!$C$3</f>
        <v>-9.2831635555555569E-4</v>
      </c>
      <c r="J63" s="35">
        <f>AVERAGE(J61:J62)*'Fixed data'!$C$3</f>
        <v>-9.0647361777777802E-4</v>
      </c>
      <c r="K63" s="35">
        <f>AVERAGE(K61:K62)*'Fixed data'!$C$3</f>
        <v>-8.8463088000000024E-4</v>
      </c>
      <c r="L63" s="35">
        <f>AVERAGE(L61:L62)*'Fixed data'!$C$3</f>
        <v>-8.6278814222222246E-4</v>
      </c>
      <c r="M63" s="35">
        <f>AVERAGE(M61:M62)*'Fixed data'!$C$3</f>
        <v>-8.4094540444444479E-4</v>
      </c>
      <c r="N63" s="35">
        <f>AVERAGE(N61:N62)*'Fixed data'!$C$3</f>
        <v>-8.1910266666666701E-4</v>
      </c>
      <c r="O63" s="35">
        <f>AVERAGE(O61:O62)*'Fixed data'!$C$3</f>
        <v>-7.9725992888888934E-4</v>
      </c>
      <c r="P63" s="35">
        <f>AVERAGE(P61:P62)*'Fixed data'!$C$3</f>
        <v>-7.7541719111111156E-4</v>
      </c>
      <c r="Q63" s="35">
        <f>AVERAGE(Q61:Q62)*'Fixed data'!$C$3</f>
        <v>-7.5357445333333389E-4</v>
      </c>
      <c r="R63" s="35">
        <f>AVERAGE(R61:R62)*'Fixed data'!$C$3</f>
        <v>-7.3173171555555611E-4</v>
      </c>
      <c r="S63" s="35">
        <f>AVERAGE(S61:S62)*'Fixed data'!$C$3</f>
        <v>-7.0988897777777844E-4</v>
      </c>
      <c r="T63" s="35">
        <f>AVERAGE(T61:T62)*'Fixed data'!$C$3</f>
        <v>-6.8804624000000066E-4</v>
      </c>
      <c r="U63" s="35">
        <f>AVERAGE(U61:U62)*'Fixed data'!$C$3</f>
        <v>-6.6620350222222288E-4</v>
      </c>
      <c r="V63" s="35">
        <f>AVERAGE(V61:V62)*'Fixed data'!$C$3</f>
        <v>-6.4436076444444521E-4</v>
      </c>
      <c r="W63" s="35">
        <f>AVERAGE(W61:W62)*'Fixed data'!$C$3</f>
        <v>-6.2251802666666743E-4</v>
      </c>
      <c r="X63" s="35">
        <f>AVERAGE(X61:X62)*'Fixed data'!$C$3</f>
        <v>-6.0067528888888954E-4</v>
      </c>
      <c r="Y63" s="35">
        <f>AVERAGE(Y61:Y62)*'Fixed data'!$C$3</f>
        <v>-5.7883255111111187E-4</v>
      </c>
      <c r="Z63" s="35">
        <f>AVERAGE(Z61:Z62)*'Fixed data'!$C$3</f>
        <v>-5.5698981333333398E-4</v>
      </c>
      <c r="AA63" s="35">
        <f>AVERAGE(AA61:AA62)*'Fixed data'!$C$3</f>
        <v>-5.351470755555562E-4</v>
      </c>
      <c r="AB63" s="35">
        <f>AVERAGE(AB61:AB62)*'Fixed data'!$C$3</f>
        <v>-5.1330433777777842E-4</v>
      </c>
      <c r="AC63" s="35">
        <f>AVERAGE(AC61:AC62)*'Fixed data'!$C$3</f>
        <v>-4.9146160000000064E-4</v>
      </c>
      <c r="AD63" s="35">
        <f>AVERAGE(AD61:AD62)*'Fixed data'!$C$3</f>
        <v>-4.6961886222222275E-4</v>
      </c>
      <c r="AE63" s="35">
        <f>AVERAGE(AE61:AE62)*'Fixed data'!$C$3</f>
        <v>-4.4777612444444503E-4</v>
      </c>
      <c r="AF63" s="35">
        <f>AVERAGE(AF61:AF62)*'Fixed data'!$C$3</f>
        <v>-4.2593338666666719E-4</v>
      </c>
      <c r="AG63" s="35">
        <f>AVERAGE(AG61:AG62)*'Fixed data'!$C$3</f>
        <v>-4.0409064888888941E-4</v>
      </c>
      <c r="AH63" s="35">
        <f>AVERAGE(AH61:AH62)*'Fixed data'!$C$3</f>
        <v>-3.8224791111111158E-4</v>
      </c>
      <c r="AI63" s="35">
        <f>AVERAGE(AI61:AI62)*'Fixed data'!$C$3</f>
        <v>-3.6040517333333385E-4</v>
      </c>
      <c r="AJ63" s="35">
        <f>AVERAGE(AJ61:AJ62)*'Fixed data'!$C$3</f>
        <v>-3.3856243555555597E-4</v>
      </c>
      <c r="AK63" s="35">
        <f>AVERAGE(AK61:AK62)*'Fixed data'!$C$3</f>
        <v>-3.1671969777777824E-4</v>
      </c>
      <c r="AL63" s="35">
        <f>AVERAGE(AL61:AL62)*'Fixed data'!$C$3</f>
        <v>-2.9487696000000041E-4</v>
      </c>
      <c r="AM63" s="35">
        <f>AVERAGE(AM61:AM62)*'Fixed data'!$C$3</f>
        <v>-2.7303422222222268E-4</v>
      </c>
      <c r="AN63" s="35">
        <f>AVERAGE(AN61:AN62)*'Fixed data'!$C$3</f>
        <v>-2.511914844444449E-4</v>
      </c>
      <c r="AO63" s="35">
        <f>AVERAGE(AO61:AO62)*'Fixed data'!$C$3</f>
        <v>-2.2934874666666718E-4</v>
      </c>
      <c r="AP63" s="35">
        <f>AVERAGE(AP61:AP62)*'Fixed data'!$C$3</f>
        <v>-2.0750600888888937E-4</v>
      </c>
      <c r="AQ63" s="35">
        <f>AVERAGE(AQ61:AQ62)*'Fixed data'!$C$3</f>
        <v>-1.8566327111111162E-4</v>
      </c>
      <c r="AR63" s="35">
        <f>AVERAGE(AR61:AR62)*'Fixed data'!$C$3</f>
        <v>-1.6382053333333384E-4</v>
      </c>
      <c r="AS63" s="35">
        <f>AVERAGE(AS61:AS62)*'Fixed data'!$C$3</f>
        <v>-1.4197779555555606E-4</v>
      </c>
      <c r="AT63" s="35">
        <f>AVERAGE(AT61:AT62)*'Fixed data'!$C$3</f>
        <v>-1.2013505777777826E-4</v>
      </c>
      <c r="AU63" s="35">
        <f>AVERAGE(AU61:AU62)*'Fixed data'!$C$3</f>
        <v>-9.8292320000000497E-5</v>
      </c>
      <c r="AV63" s="35">
        <f>AVERAGE(AV61:AV62)*'Fixed data'!$C$3</f>
        <v>-7.6449582222222704E-5</v>
      </c>
      <c r="AW63" s="35">
        <f>AVERAGE(AW61:AW62)*'Fixed data'!$C$3</f>
        <v>-5.460684444444491E-5</v>
      </c>
      <c r="AX63" s="35">
        <f>AVERAGE(AX61:AX62)*'Fixed data'!$C$3</f>
        <v>-3.276410666666713E-5</v>
      </c>
      <c r="AY63" s="35">
        <f>AVERAGE(AY61:AY62)*'Fixed data'!$C$3</f>
        <v>-1.0921368888889349E-5</v>
      </c>
      <c r="AZ63" s="35">
        <f>AVERAGE(AZ61:AZ62)*'Fixed data'!$C$3</f>
        <v>-4.597017211338539E-19</v>
      </c>
      <c r="BA63" s="35">
        <f>AVERAGE(BA61:BA62)*'Fixed data'!$C$3</f>
        <v>-4.597017211338539E-19</v>
      </c>
      <c r="BB63" s="35">
        <f>AVERAGE(BB61:BB62)*'Fixed data'!$C$3</f>
        <v>-4.597017211338539E-19</v>
      </c>
      <c r="BC63" s="35">
        <f>AVERAGE(BC61:BC62)*'Fixed data'!$C$3</f>
        <v>-4.597017211338539E-19</v>
      </c>
      <c r="BD63" s="35">
        <f>AVERAGE(BD61:BD62)*'Fixed data'!$C$3</f>
        <v>-4.597017211338539E-19</v>
      </c>
    </row>
    <row r="64" spans="1:56" ht="15.75" thickBot="1" x14ac:dyDescent="0.35">
      <c r="A64" s="112"/>
      <c r="B64" s="12" t="s">
        <v>92</v>
      </c>
      <c r="C64" s="12" t="s">
        <v>44</v>
      </c>
      <c r="D64" s="12" t="s">
        <v>39</v>
      </c>
      <c r="E64" s="53">
        <f t="shared" ref="E64:BD64" si="8">E29+E60+E63</f>
        <v>0</v>
      </c>
      <c r="F64" s="53">
        <f t="shared" si="8"/>
        <v>-1.10227816E-2</v>
      </c>
      <c r="G64" s="53">
        <f t="shared" si="8"/>
        <v>-1.5180702755555556E-3</v>
      </c>
      <c r="H64" s="53">
        <f t="shared" si="8"/>
        <v>-1.496227537777778E-3</v>
      </c>
      <c r="I64" s="53">
        <f t="shared" si="8"/>
        <v>-1.4743848000000003E-3</v>
      </c>
      <c r="J64" s="53">
        <f t="shared" si="8"/>
        <v>-1.4525420622222224E-3</v>
      </c>
      <c r="K64" s="53">
        <f t="shared" si="8"/>
        <v>-1.4306993244444447E-3</v>
      </c>
      <c r="L64" s="53">
        <f t="shared" si="8"/>
        <v>-1.4088565866666671E-3</v>
      </c>
      <c r="M64" s="53">
        <f t="shared" si="8"/>
        <v>-1.3870138488888892E-3</v>
      </c>
      <c r="N64" s="53">
        <f t="shared" si="8"/>
        <v>-1.3651711111111115E-3</v>
      </c>
      <c r="O64" s="53">
        <f t="shared" si="8"/>
        <v>-1.3433283733333338E-3</v>
      </c>
      <c r="P64" s="53">
        <f t="shared" si="8"/>
        <v>-1.3214856355555559E-3</v>
      </c>
      <c r="Q64" s="53">
        <f t="shared" si="8"/>
        <v>-1.2996428977777785E-3</v>
      </c>
      <c r="R64" s="53">
        <f t="shared" si="8"/>
        <v>-1.2778001600000006E-3</v>
      </c>
      <c r="S64" s="53">
        <f t="shared" si="8"/>
        <v>-1.2559574222222229E-3</v>
      </c>
      <c r="T64" s="53">
        <f t="shared" si="8"/>
        <v>-1.2341146844444453E-3</v>
      </c>
      <c r="U64" s="53">
        <f t="shared" si="8"/>
        <v>-1.2122719466666674E-3</v>
      </c>
      <c r="V64" s="53">
        <f t="shared" si="8"/>
        <v>-1.1904292088888897E-3</v>
      </c>
      <c r="W64" s="53">
        <f t="shared" si="8"/>
        <v>-1.168586471111112E-3</v>
      </c>
      <c r="X64" s="53">
        <f t="shared" si="8"/>
        <v>-1.1467437333333341E-3</v>
      </c>
      <c r="Y64" s="53">
        <f t="shared" si="8"/>
        <v>-1.1249009955555563E-3</v>
      </c>
      <c r="Z64" s="53">
        <f t="shared" si="8"/>
        <v>-1.1030582577777784E-3</v>
      </c>
      <c r="AA64" s="53">
        <f t="shared" si="8"/>
        <v>-1.0812155200000007E-3</v>
      </c>
      <c r="AB64" s="53">
        <f t="shared" si="8"/>
        <v>-1.059372782222223E-3</v>
      </c>
      <c r="AC64" s="53">
        <f t="shared" si="8"/>
        <v>-1.0375300444444451E-3</v>
      </c>
      <c r="AD64" s="53">
        <f t="shared" si="8"/>
        <v>-1.0156873066666672E-3</v>
      </c>
      <c r="AE64" s="53">
        <f t="shared" si="8"/>
        <v>-9.9384456888888958E-4</v>
      </c>
      <c r="AF64" s="53">
        <f t="shared" si="8"/>
        <v>-9.7200183111111169E-4</v>
      </c>
      <c r="AG64" s="53">
        <f t="shared" si="8"/>
        <v>-9.5015909333333391E-4</v>
      </c>
      <c r="AH64" s="53">
        <f t="shared" si="8"/>
        <v>-9.2831635555555613E-4</v>
      </c>
      <c r="AI64" s="53">
        <f t="shared" si="8"/>
        <v>-9.0647361777777835E-4</v>
      </c>
      <c r="AJ64" s="53">
        <f t="shared" si="8"/>
        <v>-8.8463088000000046E-4</v>
      </c>
      <c r="AK64" s="53">
        <f t="shared" si="8"/>
        <v>-8.6278814222222268E-4</v>
      </c>
      <c r="AL64" s="53">
        <f t="shared" si="8"/>
        <v>-8.409454044444449E-4</v>
      </c>
      <c r="AM64" s="53">
        <f t="shared" si="8"/>
        <v>-8.1910266666666712E-4</v>
      </c>
      <c r="AN64" s="53">
        <f t="shared" si="8"/>
        <v>-7.9725992888888945E-4</v>
      </c>
      <c r="AO64" s="53">
        <f t="shared" si="8"/>
        <v>-7.7541719111111167E-4</v>
      </c>
      <c r="AP64" s="53">
        <f t="shared" si="8"/>
        <v>-7.5357445333333389E-4</v>
      </c>
      <c r="AQ64" s="53">
        <f t="shared" si="8"/>
        <v>-7.3173171555555611E-4</v>
      </c>
      <c r="AR64" s="53">
        <f t="shared" si="8"/>
        <v>-7.0988897777777833E-4</v>
      </c>
      <c r="AS64" s="53">
        <f t="shared" si="8"/>
        <v>-6.8804624000000055E-4</v>
      </c>
      <c r="AT64" s="53">
        <f t="shared" si="8"/>
        <v>-6.6620350222222277E-4</v>
      </c>
      <c r="AU64" s="53">
        <f t="shared" si="8"/>
        <v>-6.4436076444444499E-4</v>
      </c>
      <c r="AV64" s="53">
        <f t="shared" si="8"/>
        <v>-6.2251802666666721E-4</v>
      </c>
      <c r="AW64" s="53">
        <f t="shared" si="8"/>
        <v>-6.0067528888888943E-4</v>
      </c>
      <c r="AX64" s="53">
        <f t="shared" si="8"/>
        <v>-5.7883255111111165E-4</v>
      </c>
      <c r="AY64" s="53">
        <f t="shared" si="8"/>
        <v>-5.5698981333333387E-4</v>
      </c>
      <c r="AZ64" s="53">
        <f t="shared" si="8"/>
        <v>-4.597017211338539E-19</v>
      </c>
      <c r="BA64" s="53">
        <f t="shared" si="8"/>
        <v>-4.597017211338539E-19</v>
      </c>
      <c r="BB64" s="53">
        <f t="shared" si="8"/>
        <v>-4.597017211338539E-19</v>
      </c>
      <c r="BC64" s="53">
        <f t="shared" si="8"/>
        <v>-4.597017211338539E-19</v>
      </c>
      <c r="BD64" s="53">
        <f t="shared" si="8"/>
        <v>-4.597017211338539E-19</v>
      </c>
    </row>
    <row r="65" spans="1:56" ht="12.75" customHeight="1" x14ac:dyDescent="0.3">
      <c r="A65" s="188" t="s">
        <v>227</v>
      </c>
      <c r="B65" s="9" t="s">
        <v>35</v>
      </c>
      <c r="D65" s="4" t="s">
        <v>39</v>
      </c>
      <c r="E65" s="35">
        <f>'Fixed data'!$G$6*E86/1000000</f>
        <v>0</v>
      </c>
      <c r="F65" s="35">
        <f>'Fixed data'!$G$6*F86/1000000</f>
        <v>1.2372751860672152E-3</v>
      </c>
      <c r="G65" s="35">
        <f>'Fixed data'!$G$6*G86/1000000</f>
        <v>1.2372751860672152E-3</v>
      </c>
      <c r="H65" s="35">
        <f>'Fixed data'!$G$6*H86/1000000</f>
        <v>1.2372751860672152E-3</v>
      </c>
      <c r="I65" s="35">
        <f>'Fixed data'!$G$6*I86/1000000</f>
        <v>1.2372751860672152E-3</v>
      </c>
      <c r="J65" s="35">
        <f>'Fixed data'!$G$6*J86/1000000</f>
        <v>1.2372751860672152E-3</v>
      </c>
      <c r="K65" s="35">
        <f>'Fixed data'!$G$6*K86/1000000</f>
        <v>1.2372751860672152E-3</v>
      </c>
      <c r="L65" s="35">
        <f>'Fixed data'!$G$6*L86/1000000</f>
        <v>1.2372751860672152E-3</v>
      </c>
      <c r="M65" s="35">
        <f>'Fixed data'!$G$6*M86/1000000</f>
        <v>1.2372751860672152E-3</v>
      </c>
      <c r="N65" s="35">
        <f>'Fixed data'!$G$6*N86/1000000</f>
        <v>1.2372751860672152E-3</v>
      </c>
      <c r="O65" s="35">
        <f>'Fixed data'!$G$6*O86/1000000</f>
        <v>1.2372751860672152E-3</v>
      </c>
      <c r="P65" s="35">
        <f>'Fixed data'!$G$6*P86/1000000</f>
        <v>1.2372751860672152E-3</v>
      </c>
      <c r="Q65" s="35">
        <f>'Fixed data'!$G$6*Q86/1000000</f>
        <v>1.2372751860672152E-3</v>
      </c>
      <c r="R65" s="35">
        <f>'Fixed data'!$G$6*R86/1000000</f>
        <v>1.2372751860672152E-3</v>
      </c>
      <c r="S65" s="35">
        <f>'Fixed data'!$G$6*S86/1000000</f>
        <v>1.2372751860672152E-3</v>
      </c>
      <c r="T65" s="35">
        <f>'Fixed data'!$G$6*T86/1000000</f>
        <v>1.2372751860672152E-3</v>
      </c>
      <c r="U65" s="35">
        <f>'Fixed data'!$G$6*U86/1000000</f>
        <v>1.2372751860672152E-3</v>
      </c>
      <c r="V65" s="35">
        <f>'Fixed data'!$G$6*V86/1000000</f>
        <v>1.2372751860672152E-3</v>
      </c>
      <c r="W65" s="35">
        <f>'Fixed data'!$G$6*W86/1000000</f>
        <v>1.2372751860672152E-3</v>
      </c>
      <c r="X65" s="35">
        <f>'Fixed data'!$G$6*X86/1000000</f>
        <v>1.2372751860672152E-3</v>
      </c>
      <c r="Y65" s="35">
        <f>'Fixed data'!$G$6*Y86/1000000</f>
        <v>1.2372751860672152E-3</v>
      </c>
      <c r="Z65" s="35">
        <f>'Fixed data'!$G$6*Z86/1000000</f>
        <v>1.2372751860672152E-3</v>
      </c>
      <c r="AA65" s="35">
        <f>'Fixed data'!$G$6*AA86/1000000</f>
        <v>1.2372751860672152E-3</v>
      </c>
      <c r="AB65" s="35">
        <f>'Fixed data'!$G$6*AB86/1000000</f>
        <v>1.2372751860672152E-3</v>
      </c>
      <c r="AC65" s="35">
        <f>'Fixed data'!$G$6*AC86/1000000</f>
        <v>1.2372751860672152E-3</v>
      </c>
      <c r="AD65" s="35">
        <f>'Fixed data'!$G$6*AD86/1000000</f>
        <v>1.2372751860672152E-3</v>
      </c>
      <c r="AE65" s="35">
        <f>'Fixed data'!$G$6*AE86/1000000</f>
        <v>1.2372751860672152E-3</v>
      </c>
      <c r="AF65" s="35">
        <f>'Fixed data'!$G$6*AF86/1000000</f>
        <v>1.2372751860672152E-3</v>
      </c>
      <c r="AG65" s="35">
        <f>'Fixed data'!$G$6*AG86/1000000</f>
        <v>1.2372751860672152E-3</v>
      </c>
      <c r="AH65" s="35">
        <f>'Fixed data'!$G$6*AH86/1000000</f>
        <v>1.2372751860672152E-3</v>
      </c>
      <c r="AI65" s="35">
        <f>'Fixed data'!$G$6*AI86/1000000</f>
        <v>1.2372751860672152E-3</v>
      </c>
      <c r="AJ65" s="35">
        <f>'Fixed data'!$G$6*AJ86/1000000</f>
        <v>1.2372751860672152E-3</v>
      </c>
      <c r="AK65" s="35">
        <f>'Fixed data'!$G$6*AK86/1000000</f>
        <v>1.2372751860672152E-3</v>
      </c>
      <c r="AL65" s="35">
        <f>'Fixed data'!$G$6*AL86/1000000</f>
        <v>1.2372751860672152E-3</v>
      </c>
      <c r="AM65" s="35">
        <f>'Fixed data'!$G$6*AM86/1000000</f>
        <v>1.2372751860672152E-3</v>
      </c>
      <c r="AN65" s="35">
        <f>'Fixed data'!$G$6*AN86/1000000</f>
        <v>1.2372751860672152E-3</v>
      </c>
      <c r="AO65" s="35">
        <f>'Fixed data'!$G$6*AO86/1000000</f>
        <v>1.2372751860672152E-3</v>
      </c>
      <c r="AP65" s="35">
        <f>'Fixed data'!$G$6*AP86/1000000</f>
        <v>1.2372751860672152E-3</v>
      </c>
      <c r="AQ65" s="35">
        <f>'Fixed data'!$G$6*AQ86/1000000</f>
        <v>1.2372751860672152E-3</v>
      </c>
      <c r="AR65" s="35">
        <f>'Fixed data'!$G$6*AR86/1000000</f>
        <v>1.2372751860672152E-3</v>
      </c>
      <c r="AS65" s="35">
        <f>'Fixed data'!$G$6*AS86/1000000</f>
        <v>1.2372751860672152E-3</v>
      </c>
      <c r="AT65" s="35">
        <f>'Fixed data'!$G$6*AT86/1000000</f>
        <v>1.2372751860672152E-3</v>
      </c>
      <c r="AU65" s="35">
        <f>'Fixed data'!$G$6*AU86/1000000</f>
        <v>1.2372751860672152E-3</v>
      </c>
      <c r="AV65" s="35">
        <f>'Fixed data'!$G$6*AV86/1000000</f>
        <v>1.2372751860672152E-3</v>
      </c>
      <c r="AW65" s="35">
        <f>'Fixed data'!$G$6*AW86/1000000</f>
        <v>1.2372751860672152E-3</v>
      </c>
      <c r="AX65" s="35">
        <f>'Fixed data'!$G$6*AX86/1000000</f>
        <v>1.2372751860672152E-3</v>
      </c>
      <c r="AY65" s="35">
        <f>'Fixed data'!$G$6*AY86/1000000</f>
        <v>1.2372751860672152E-3</v>
      </c>
      <c r="AZ65" s="35">
        <f>'Fixed data'!$G$6*AZ86/1000000</f>
        <v>1.2372751860672152E-3</v>
      </c>
      <c r="BA65" s="35">
        <f>'Fixed data'!$G$6*BA86/1000000</f>
        <v>1.2372751860672152E-3</v>
      </c>
      <c r="BB65" s="35">
        <f>'Fixed data'!$G$6*BB86/1000000</f>
        <v>1.2372751860672152E-3</v>
      </c>
      <c r="BC65" s="35">
        <f>'Fixed data'!$G$6*BC86/1000000</f>
        <v>1.2372751860672152E-3</v>
      </c>
      <c r="BD65" s="35">
        <f>'Fixed data'!$G$6*BD86/1000000</f>
        <v>1.2372751860672152E-3</v>
      </c>
    </row>
    <row r="66" spans="1:56" ht="15" customHeight="1" x14ac:dyDescent="0.3">
      <c r="A66" s="189"/>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9"/>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89"/>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89"/>
      <c r="B69" s="4" t="s">
        <v>200</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9"/>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9"/>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9"/>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0"/>
      <c r="B76" s="13" t="s">
        <v>98</v>
      </c>
      <c r="C76" s="13"/>
      <c r="D76" s="13" t="s">
        <v>39</v>
      </c>
      <c r="E76" s="53">
        <f>SUM(E65:E75)</f>
        <v>0</v>
      </c>
      <c r="F76" s="53">
        <f t="shared" ref="F76:BD76" si="9">SUM(F65:F75)</f>
        <v>1.2372751860672152E-3</v>
      </c>
      <c r="G76" s="53">
        <f t="shared" si="9"/>
        <v>1.2372751860672152E-3</v>
      </c>
      <c r="H76" s="53">
        <f t="shared" si="9"/>
        <v>1.2372751860672152E-3</v>
      </c>
      <c r="I76" s="53">
        <f t="shared" si="9"/>
        <v>1.2372751860672152E-3</v>
      </c>
      <c r="J76" s="53">
        <f t="shared" si="9"/>
        <v>1.2372751860672152E-3</v>
      </c>
      <c r="K76" s="53">
        <f t="shared" si="9"/>
        <v>1.2372751860672152E-3</v>
      </c>
      <c r="L76" s="53">
        <f t="shared" si="9"/>
        <v>1.2372751860672152E-3</v>
      </c>
      <c r="M76" s="53">
        <f t="shared" si="9"/>
        <v>1.2372751860672152E-3</v>
      </c>
      <c r="N76" s="53">
        <f t="shared" si="9"/>
        <v>1.2372751860672152E-3</v>
      </c>
      <c r="O76" s="53">
        <f t="shared" si="9"/>
        <v>1.2372751860672152E-3</v>
      </c>
      <c r="P76" s="53">
        <f t="shared" si="9"/>
        <v>1.2372751860672152E-3</v>
      </c>
      <c r="Q76" s="53">
        <f t="shared" si="9"/>
        <v>1.2372751860672152E-3</v>
      </c>
      <c r="R76" s="53">
        <f t="shared" si="9"/>
        <v>1.2372751860672152E-3</v>
      </c>
      <c r="S76" s="53">
        <f t="shared" si="9"/>
        <v>1.2372751860672152E-3</v>
      </c>
      <c r="T76" s="53">
        <f t="shared" si="9"/>
        <v>1.2372751860672152E-3</v>
      </c>
      <c r="U76" s="53">
        <f t="shared" si="9"/>
        <v>1.2372751860672152E-3</v>
      </c>
      <c r="V76" s="53">
        <f t="shared" si="9"/>
        <v>1.2372751860672152E-3</v>
      </c>
      <c r="W76" s="53">
        <f t="shared" si="9"/>
        <v>1.2372751860672152E-3</v>
      </c>
      <c r="X76" s="53">
        <f t="shared" si="9"/>
        <v>1.2372751860672152E-3</v>
      </c>
      <c r="Y76" s="53">
        <f t="shared" si="9"/>
        <v>1.2372751860672152E-3</v>
      </c>
      <c r="Z76" s="53">
        <f t="shared" si="9"/>
        <v>1.2372751860672152E-3</v>
      </c>
      <c r="AA76" s="53">
        <f t="shared" si="9"/>
        <v>1.2372751860672152E-3</v>
      </c>
      <c r="AB76" s="53">
        <f t="shared" si="9"/>
        <v>1.2372751860672152E-3</v>
      </c>
      <c r="AC76" s="53">
        <f t="shared" si="9"/>
        <v>1.2372751860672152E-3</v>
      </c>
      <c r="AD76" s="53">
        <f t="shared" si="9"/>
        <v>1.2372751860672152E-3</v>
      </c>
      <c r="AE76" s="53">
        <f t="shared" si="9"/>
        <v>1.2372751860672152E-3</v>
      </c>
      <c r="AF76" s="53">
        <f t="shared" si="9"/>
        <v>1.2372751860672152E-3</v>
      </c>
      <c r="AG76" s="53">
        <f t="shared" si="9"/>
        <v>1.2372751860672152E-3</v>
      </c>
      <c r="AH76" s="53">
        <f t="shared" si="9"/>
        <v>1.2372751860672152E-3</v>
      </c>
      <c r="AI76" s="53">
        <f t="shared" si="9"/>
        <v>1.2372751860672152E-3</v>
      </c>
      <c r="AJ76" s="53">
        <f t="shared" si="9"/>
        <v>1.2372751860672152E-3</v>
      </c>
      <c r="AK76" s="53">
        <f t="shared" si="9"/>
        <v>1.2372751860672152E-3</v>
      </c>
      <c r="AL76" s="53">
        <f t="shared" si="9"/>
        <v>1.2372751860672152E-3</v>
      </c>
      <c r="AM76" s="53">
        <f t="shared" si="9"/>
        <v>1.2372751860672152E-3</v>
      </c>
      <c r="AN76" s="53">
        <f t="shared" si="9"/>
        <v>1.2372751860672152E-3</v>
      </c>
      <c r="AO76" s="53">
        <f t="shared" si="9"/>
        <v>1.2372751860672152E-3</v>
      </c>
      <c r="AP76" s="53">
        <f t="shared" si="9"/>
        <v>1.2372751860672152E-3</v>
      </c>
      <c r="AQ76" s="53">
        <f t="shared" si="9"/>
        <v>1.2372751860672152E-3</v>
      </c>
      <c r="AR76" s="53">
        <f t="shared" si="9"/>
        <v>1.2372751860672152E-3</v>
      </c>
      <c r="AS76" s="53">
        <f t="shared" si="9"/>
        <v>1.2372751860672152E-3</v>
      </c>
      <c r="AT76" s="53">
        <f t="shared" si="9"/>
        <v>1.2372751860672152E-3</v>
      </c>
      <c r="AU76" s="53">
        <f t="shared" si="9"/>
        <v>1.2372751860672152E-3</v>
      </c>
      <c r="AV76" s="53">
        <f t="shared" si="9"/>
        <v>1.2372751860672152E-3</v>
      </c>
      <c r="AW76" s="53">
        <f t="shared" si="9"/>
        <v>1.2372751860672152E-3</v>
      </c>
      <c r="AX76" s="53">
        <f t="shared" si="9"/>
        <v>1.2372751860672152E-3</v>
      </c>
      <c r="AY76" s="53">
        <f t="shared" si="9"/>
        <v>1.2372751860672152E-3</v>
      </c>
      <c r="AZ76" s="53">
        <f t="shared" si="9"/>
        <v>1.2372751860672152E-3</v>
      </c>
      <c r="BA76" s="53">
        <f t="shared" si="9"/>
        <v>1.2372751860672152E-3</v>
      </c>
      <c r="BB76" s="53">
        <f t="shared" si="9"/>
        <v>1.2372751860672152E-3</v>
      </c>
      <c r="BC76" s="53">
        <f t="shared" si="9"/>
        <v>1.2372751860672152E-3</v>
      </c>
      <c r="BD76" s="53">
        <f t="shared" si="9"/>
        <v>1.2372751860672152E-3</v>
      </c>
    </row>
    <row r="77" spans="1:56" x14ac:dyDescent="0.3">
      <c r="A77" s="74"/>
      <c r="B77" s="14" t="s">
        <v>16</v>
      </c>
      <c r="C77" s="14"/>
      <c r="D77" s="14" t="s">
        <v>39</v>
      </c>
      <c r="E77" s="54">
        <f>IF('Fixed data'!$G$19=FALSE,E64+E76,E64)</f>
        <v>0</v>
      </c>
      <c r="F77" s="54">
        <f>IF('Fixed data'!$G$19=FALSE,F64+F76,F64)</f>
        <v>-9.785506413932785E-3</v>
      </c>
      <c r="G77" s="54">
        <f>IF('Fixed data'!$G$19=FALSE,G64+G76,G64)</f>
        <v>-2.8079508948834048E-4</v>
      </c>
      <c r="H77" s="54">
        <f>IF('Fixed data'!$G$19=FALSE,H64+H76,H64)</f>
        <v>-2.5895235171056281E-4</v>
      </c>
      <c r="I77" s="54">
        <f>IF('Fixed data'!$G$19=FALSE,I64+I76,I64)</f>
        <v>-2.3710961393278514E-4</v>
      </c>
      <c r="J77" s="54">
        <f>IF('Fixed data'!$G$19=FALSE,J64+J76,J64)</f>
        <v>-2.1526687615500725E-4</v>
      </c>
      <c r="K77" s="54">
        <f>IF('Fixed data'!$G$19=FALSE,K64+K76,K64)</f>
        <v>-1.9342413837722958E-4</v>
      </c>
      <c r="L77" s="54">
        <f>IF('Fixed data'!$G$19=FALSE,L64+L76,L64)</f>
        <v>-1.7158140059945191E-4</v>
      </c>
      <c r="M77" s="54">
        <f>IF('Fixed data'!$G$19=FALSE,M64+M76,M64)</f>
        <v>-1.4973866282167402E-4</v>
      </c>
      <c r="N77" s="54">
        <f>IF('Fixed data'!$G$19=FALSE,N64+N76,N64)</f>
        <v>-1.2789592504389635E-4</v>
      </c>
      <c r="O77" s="54">
        <f>IF('Fixed data'!$G$19=FALSE,O64+O76,O64)</f>
        <v>-1.0605318726611868E-4</v>
      </c>
      <c r="P77" s="54">
        <f>IF('Fixed data'!$G$19=FALSE,P64+P76,P64)</f>
        <v>-8.4210449488340789E-5</v>
      </c>
      <c r="Q77" s="54">
        <f>IF('Fixed data'!$G$19=FALSE,Q64+Q76,Q64)</f>
        <v>-6.2367711710563335E-5</v>
      </c>
      <c r="R77" s="54">
        <f>IF('Fixed data'!$G$19=FALSE,R64+R76,R64)</f>
        <v>-4.0524973932785447E-5</v>
      </c>
      <c r="S77" s="54">
        <f>IF('Fixed data'!$G$19=FALSE,S64+S76,S64)</f>
        <v>-1.8682236155007775E-5</v>
      </c>
      <c r="T77" s="54">
        <f>IF('Fixed data'!$G$19=FALSE,T64+T76,T64)</f>
        <v>3.160501622769896E-6</v>
      </c>
      <c r="U77" s="54">
        <f>IF('Fixed data'!$G$19=FALSE,U64+U76,U64)</f>
        <v>2.5003239400547784E-5</v>
      </c>
      <c r="V77" s="54">
        <f>IF('Fixed data'!$G$19=FALSE,V64+V76,V64)</f>
        <v>4.6845977178325456E-5</v>
      </c>
      <c r="W77" s="54">
        <f>IF('Fixed data'!$G$19=FALSE,W64+W76,W64)</f>
        <v>6.8688714956103127E-5</v>
      </c>
      <c r="X77" s="54">
        <f>IF('Fixed data'!$G$19=FALSE,X64+X76,X64)</f>
        <v>9.0531452733881015E-5</v>
      </c>
      <c r="Y77" s="54">
        <f>IF('Fixed data'!$G$19=FALSE,Y64+Y76,Y64)</f>
        <v>1.123741905116589E-4</v>
      </c>
      <c r="Z77" s="54">
        <f>IF('Fixed data'!$G$19=FALSE,Z64+Z76,Z64)</f>
        <v>1.3421692828943679E-4</v>
      </c>
      <c r="AA77" s="54">
        <f>IF('Fixed data'!$G$19=FALSE,AA64+AA76,AA64)</f>
        <v>1.5605966606721446E-4</v>
      </c>
      <c r="AB77" s="54">
        <f>IF('Fixed data'!$G$19=FALSE,AB64+AB76,AB64)</f>
        <v>1.7790240384499213E-4</v>
      </c>
      <c r="AC77" s="54">
        <f>IF('Fixed data'!$G$19=FALSE,AC64+AC76,AC64)</f>
        <v>1.9974514162277002E-4</v>
      </c>
      <c r="AD77" s="54">
        <f>IF('Fixed data'!$G$19=FALSE,AD64+AD76,AD64)</f>
        <v>2.2158787940054791E-4</v>
      </c>
      <c r="AE77" s="54">
        <f>IF('Fixed data'!$G$19=FALSE,AE64+AE76,AE64)</f>
        <v>2.4343061717832558E-4</v>
      </c>
      <c r="AF77" s="54">
        <f>IF('Fixed data'!$G$19=FALSE,AF64+AF76,AF64)</f>
        <v>2.6527335495610347E-4</v>
      </c>
      <c r="AG77" s="54">
        <f>IF('Fixed data'!$G$19=FALSE,AG64+AG76,AG64)</f>
        <v>2.8711609273388125E-4</v>
      </c>
      <c r="AH77" s="54">
        <f>IF('Fixed data'!$G$19=FALSE,AH64+AH76,AH64)</f>
        <v>3.0895883051165903E-4</v>
      </c>
      <c r="AI77" s="54">
        <f>IF('Fixed data'!$G$19=FALSE,AI64+AI76,AI64)</f>
        <v>3.3080156828943681E-4</v>
      </c>
      <c r="AJ77" s="54">
        <f>IF('Fixed data'!$G$19=FALSE,AJ64+AJ76,AJ64)</f>
        <v>3.526443060672147E-4</v>
      </c>
      <c r="AK77" s="54">
        <f>IF('Fixed data'!$G$19=FALSE,AK64+AK76,AK64)</f>
        <v>3.7448704384499248E-4</v>
      </c>
      <c r="AL77" s="54">
        <f>IF('Fixed data'!$G$19=FALSE,AL64+AL76,AL64)</f>
        <v>3.9632978162277026E-4</v>
      </c>
      <c r="AM77" s="54">
        <f>IF('Fixed data'!$G$19=FALSE,AM64+AM76,AM64)</f>
        <v>4.1817251940054804E-4</v>
      </c>
      <c r="AN77" s="54">
        <f>IF('Fixed data'!$G$19=FALSE,AN64+AN76,AN64)</f>
        <v>4.4001525717832571E-4</v>
      </c>
      <c r="AO77" s="54">
        <f>IF('Fixed data'!$G$19=FALSE,AO64+AO76,AO64)</f>
        <v>4.6185799495610349E-4</v>
      </c>
      <c r="AP77" s="54">
        <f>IF('Fixed data'!$G$19=FALSE,AP64+AP76,AP64)</f>
        <v>4.8370073273388127E-4</v>
      </c>
      <c r="AQ77" s="54">
        <f>IF('Fixed data'!$G$19=FALSE,AQ64+AQ76,AQ64)</f>
        <v>5.0554347051165905E-4</v>
      </c>
      <c r="AR77" s="54">
        <f>IF('Fixed data'!$G$19=FALSE,AR64+AR76,AR64)</f>
        <v>5.2738620828943683E-4</v>
      </c>
      <c r="AS77" s="54">
        <f>IF('Fixed data'!$G$19=FALSE,AS64+AS76,AS64)</f>
        <v>5.4922894606721461E-4</v>
      </c>
      <c r="AT77" s="54">
        <f>IF('Fixed data'!$G$19=FALSE,AT64+AT76,AT64)</f>
        <v>5.7107168384499239E-4</v>
      </c>
      <c r="AU77" s="54">
        <f>IF('Fixed data'!$G$19=FALSE,AU64+AU76,AU64)</f>
        <v>5.9291442162277017E-4</v>
      </c>
      <c r="AV77" s="54">
        <f>IF('Fixed data'!$G$19=FALSE,AV64+AV76,AV64)</f>
        <v>6.1475715940054795E-4</v>
      </c>
      <c r="AW77" s="54">
        <f>IF('Fixed data'!$G$19=FALSE,AW64+AW76,AW64)</f>
        <v>6.3659989717832573E-4</v>
      </c>
      <c r="AX77" s="54">
        <f>IF('Fixed data'!$G$19=FALSE,AX64+AX76,AX64)</f>
        <v>6.5844263495610351E-4</v>
      </c>
      <c r="AY77" s="54">
        <f>IF('Fixed data'!$G$19=FALSE,AY64+AY76,AY64)</f>
        <v>6.8028537273388129E-4</v>
      </c>
      <c r="AZ77" s="54">
        <f>IF('Fixed data'!$G$19=FALSE,AZ64+AZ76,AZ64)</f>
        <v>1.2372751860672147E-3</v>
      </c>
      <c r="BA77" s="54">
        <f>IF('Fixed data'!$G$19=FALSE,BA64+BA76,BA64)</f>
        <v>1.2372751860672147E-3</v>
      </c>
      <c r="BB77" s="54">
        <f>IF('Fixed data'!$G$19=FALSE,BB64+BB76,BB64)</f>
        <v>1.2372751860672147E-3</v>
      </c>
      <c r="BC77" s="54">
        <f>IF('Fixed data'!$G$19=FALSE,BC64+BC76,BC64)</f>
        <v>1.2372751860672147E-3</v>
      </c>
      <c r="BD77" s="54">
        <f>IF('Fixed data'!$G$19=FALSE,BD64+BD76,BD64)</f>
        <v>1.2372751860672147E-3</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-9.1348749459103235E-3</v>
      </c>
      <c r="G80" s="55">
        <f t="shared" si="10"/>
        <v>-2.5326108275140828E-4</v>
      </c>
      <c r="H80" s="55">
        <f t="shared" si="10"/>
        <v>-2.2566201424243707E-4</v>
      </c>
      <c r="I80" s="55">
        <f t="shared" si="10"/>
        <v>-1.9963993253558916E-4</v>
      </c>
      <c r="J80" s="55">
        <f t="shared" si="10"/>
        <v>-1.7511974245021562E-4</v>
      </c>
      <c r="K80" s="55">
        <f t="shared" si="10"/>
        <v>-1.5202962434255864E-4</v>
      </c>
      <c r="L80" s="55">
        <f t="shared" si="10"/>
        <v>-1.3030089844699369E-4</v>
      </c>
      <c r="M80" s="55">
        <f t="shared" si="10"/>
        <v>-1.0986789464651971E-4</v>
      </c>
      <c r="N80" s="55">
        <f t="shared" si="10"/>
        <v>-9.0667827460432941E-5</v>
      </c>
      <c r="O80" s="55">
        <f t="shared" si="10"/>
        <v>-7.2640676045253303E-5</v>
      </c>
      <c r="P80" s="55">
        <f t="shared" si="10"/>
        <v>-5.5729069012804262E-5</v>
      </c>
      <c r="Q80" s="55">
        <f t="shared" si="10"/>
        <v>-3.9878173876871641E-5</v>
      </c>
      <c r="R80" s="55">
        <f t="shared" si="10"/>
        <v>-2.50355909471117E-5</v>
      </c>
      <c r="S80" s="55">
        <f t="shared" si="10"/>
        <v>-1.1151251495857289E-5</v>
      </c>
      <c r="T80" s="55">
        <f t="shared" si="10"/>
        <v>1.8226799698355781E-6</v>
      </c>
      <c r="U80" s="55">
        <f t="shared" si="10"/>
        <v>1.3931899492092761E-5</v>
      </c>
      <c r="V80" s="55">
        <f t="shared" si="10"/>
        <v>2.5220053657071403E-5</v>
      </c>
      <c r="W80" s="55">
        <f t="shared" si="10"/>
        <v>3.5728825949772505E-5</v>
      </c>
      <c r="X80" s="55">
        <f t="shared" si="10"/>
        <v>4.5498019612086895E-5</v>
      </c>
      <c r="Y80" s="55">
        <f t="shared" si="10"/>
        <v>5.4565637141821179E-5</v>
      </c>
      <c r="Z80" s="55">
        <f t="shared" si="10"/>
        <v>6.2967956565131435E-5</v>
      </c>
      <c r="AA80" s="55">
        <f t="shared" si="10"/>
        <v>7.0739604609676589E-5</v>
      </c>
      <c r="AB80" s="55">
        <f t="shared" si="10"/>
        <v>7.7913626900883673E-5</v>
      </c>
      <c r="AC80" s="55">
        <f t="shared" si="10"/>
        <v>8.4521555298982672E-5</v>
      </c>
      <c r="AD80" s="55">
        <f t="shared" si="10"/>
        <v>9.0593472489916162E-5</v>
      </c>
      <c r="AE80" s="55">
        <f t="shared" si="10"/>
        <v>9.6158073938849167E-5</v>
      </c>
      <c r="AF80" s="55">
        <f t="shared" si="10"/>
        <v>1.0124272731079063E-4</v>
      </c>
      <c r="AG80" s="55">
        <f t="shared" si="10"/>
        <v>1.0587352945878544E-4</v>
      </c>
      <c r="AH80" s="55">
        <f t="shared" si="10"/>
        <v>1.1007536107624E-4</v>
      </c>
      <c r="AI80" s="55">
        <f t="shared" si="10"/>
        <v>1.3231637491489809E-4</v>
      </c>
      <c r="AJ80" s="55">
        <f t="shared" si="10"/>
        <v>1.3694484392343052E-4</v>
      </c>
      <c r="AK80" s="55">
        <f t="shared" si="10"/>
        <v>1.4119144459173223E-4</v>
      </c>
      <c r="AL80" s="55">
        <f t="shared" si="10"/>
        <v>1.4507449517912896E-4</v>
      </c>
      <c r="AM80" s="55">
        <f t="shared" si="10"/>
        <v>1.4861157081466053E-4</v>
      </c>
      <c r="AN80" s="55">
        <f t="shared" si="10"/>
        <v>1.518195312461794E-4</v>
      </c>
      <c r="AO80" s="55">
        <f t="shared" si="10"/>
        <v>1.5471454760342078E-4</v>
      </c>
      <c r="AP80" s="55">
        <f t="shared" si="10"/>
        <v>1.5731212820894279E-4</v>
      </c>
      <c r="AQ80" s="55">
        <f t="shared" si="10"/>
        <v>1.5962714346969676E-4</v>
      </c>
      <c r="AR80" s="55">
        <f t="shared" si="10"/>
        <v>1.6167384988088662E-4</v>
      </c>
      <c r="AS80" s="55">
        <f t="shared" si="10"/>
        <v>1.634659131727115E-4</v>
      </c>
      <c r="AT80" s="55">
        <f t="shared" si="10"/>
        <v>1.6501643062955893E-4</v>
      </c>
      <c r="AU80" s="55">
        <f t="shared" si="10"/>
        <v>1.6633795261021767E-4</v>
      </c>
      <c r="AV80" s="55">
        <f t="shared" si="10"/>
        <v>1.6744250329671928E-4</v>
      </c>
      <c r="AW80" s="55">
        <f t="shared" si="10"/>
        <v>1.683416006984862E-4</v>
      </c>
      <c r="AX80" s="55">
        <f t="shared" si="10"/>
        <v>1.6904627593756461E-4</v>
      </c>
      <c r="AY80" s="55">
        <f t="shared" si="10"/>
        <v>1.6956709183985001E-4</v>
      </c>
      <c r="AZ80" s="55">
        <f t="shared" si="10"/>
        <v>2.994191114721549E-4</v>
      </c>
      <c r="BA80" s="55">
        <f t="shared" si="10"/>
        <v>2.9069816647782034E-4</v>
      </c>
      <c r="BB80" s="55">
        <f t="shared" si="10"/>
        <v>2.8223122959011686E-4</v>
      </c>
      <c r="BC80" s="55">
        <f t="shared" si="10"/>
        <v>2.7401090251467653E-4</v>
      </c>
      <c r="BD80" s="55">
        <f t="shared" si="10"/>
        <v>2.6603000244143356E-4</v>
      </c>
    </row>
    <row r="81" spans="1:56" x14ac:dyDescent="0.3">
      <c r="A81" s="74"/>
      <c r="B81" s="15" t="s">
        <v>18</v>
      </c>
      <c r="C81" s="15"/>
      <c r="D81" s="14" t="s">
        <v>39</v>
      </c>
      <c r="E81" s="56">
        <f>+E80</f>
        <v>0</v>
      </c>
      <c r="F81" s="56">
        <f t="shared" ref="F81:BD81" si="11">+E81+F80</f>
        <v>-9.1348749459103235E-3</v>
      </c>
      <c r="G81" s="56">
        <f t="shared" si="11"/>
        <v>-9.388136028661731E-3</v>
      </c>
      <c r="H81" s="56">
        <f t="shared" si="11"/>
        <v>-9.6137980429041679E-3</v>
      </c>
      <c r="I81" s="56">
        <f t="shared" si="11"/>
        <v>-9.8134379754397563E-3</v>
      </c>
      <c r="J81" s="56">
        <f t="shared" si="11"/>
        <v>-9.9885577178899718E-3</v>
      </c>
      <c r="K81" s="56">
        <f t="shared" si="11"/>
        <v>-1.014058734223253E-2</v>
      </c>
      <c r="L81" s="56">
        <f t="shared" si="11"/>
        <v>-1.0270888240679524E-2</v>
      </c>
      <c r="M81" s="56">
        <f t="shared" si="11"/>
        <v>-1.0380756135326043E-2</v>
      </c>
      <c r="N81" s="56">
        <f t="shared" si="11"/>
        <v>-1.0471423962786476E-2</v>
      </c>
      <c r="O81" s="56">
        <f t="shared" si="11"/>
        <v>-1.0544064638831729E-2</v>
      </c>
      <c r="P81" s="56">
        <f t="shared" si="11"/>
        <v>-1.0599793707844534E-2</v>
      </c>
      <c r="Q81" s="56">
        <f t="shared" si="11"/>
        <v>-1.0639671881721406E-2</v>
      </c>
      <c r="R81" s="56">
        <f t="shared" si="11"/>
        <v>-1.0664707472668518E-2</v>
      </c>
      <c r="S81" s="56">
        <f t="shared" si="11"/>
        <v>-1.0675858724164376E-2</v>
      </c>
      <c r="T81" s="56">
        <f t="shared" si="11"/>
        <v>-1.067403604419454E-2</v>
      </c>
      <c r="U81" s="56">
        <f t="shared" si="11"/>
        <v>-1.0660104144702448E-2</v>
      </c>
      <c r="V81" s="56">
        <f t="shared" si="11"/>
        <v>-1.0634884091045377E-2</v>
      </c>
      <c r="W81" s="56">
        <f t="shared" si="11"/>
        <v>-1.0599155265095604E-2</v>
      </c>
      <c r="X81" s="56">
        <f t="shared" si="11"/>
        <v>-1.0553657245483516E-2</v>
      </c>
      <c r="Y81" s="56">
        <f t="shared" si="11"/>
        <v>-1.0499091608341695E-2</v>
      </c>
      <c r="Z81" s="56">
        <f t="shared" si="11"/>
        <v>-1.0436123651776564E-2</v>
      </c>
      <c r="AA81" s="56">
        <f t="shared" si="11"/>
        <v>-1.0365384047166887E-2</v>
      </c>
      <c r="AB81" s="56">
        <f t="shared" si="11"/>
        <v>-1.0287470420266003E-2</v>
      </c>
      <c r="AC81" s="56">
        <f t="shared" si="11"/>
        <v>-1.020294886496702E-2</v>
      </c>
      <c r="AD81" s="56">
        <f t="shared" si="11"/>
        <v>-1.0112355392477103E-2</v>
      </c>
      <c r="AE81" s="56">
        <f t="shared" si="11"/>
        <v>-1.0016197318538254E-2</v>
      </c>
      <c r="AF81" s="56">
        <f t="shared" si="11"/>
        <v>-9.9149545912274629E-3</v>
      </c>
      <c r="AG81" s="56">
        <f t="shared" si="11"/>
        <v>-9.8090810617686777E-3</v>
      </c>
      <c r="AH81" s="56">
        <f t="shared" si="11"/>
        <v>-9.6990057006924382E-3</v>
      </c>
      <c r="AI81" s="56">
        <f t="shared" si="11"/>
        <v>-9.5666893257775401E-3</v>
      </c>
      <c r="AJ81" s="56">
        <f t="shared" si="11"/>
        <v>-9.429744481854109E-3</v>
      </c>
      <c r="AK81" s="56">
        <f t="shared" si="11"/>
        <v>-9.288553037262377E-3</v>
      </c>
      <c r="AL81" s="56">
        <f t="shared" si="11"/>
        <v>-9.1434785420832481E-3</v>
      </c>
      <c r="AM81" s="56">
        <f t="shared" si="11"/>
        <v>-8.9948669712685871E-3</v>
      </c>
      <c r="AN81" s="56">
        <f t="shared" si="11"/>
        <v>-8.8430474400224071E-3</v>
      </c>
      <c r="AO81" s="56">
        <f t="shared" si="11"/>
        <v>-8.6883328924189859E-3</v>
      </c>
      <c r="AP81" s="56">
        <f t="shared" si="11"/>
        <v>-8.5310207642100427E-3</v>
      </c>
      <c r="AQ81" s="56">
        <f t="shared" si="11"/>
        <v>-8.3713936207403458E-3</v>
      </c>
      <c r="AR81" s="56">
        <f t="shared" si="11"/>
        <v>-8.2097197708594586E-3</v>
      </c>
      <c r="AS81" s="56">
        <f t="shared" si="11"/>
        <v>-8.0462538576867478E-3</v>
      </c>
      <c r="AT81" s="56">
        <f t="shared" si="11"/>
        <v>-7.8812374270571892E-3</v>
      </c>
      <c r="AU81" s="56">
        <f t="shared" si="11"/>
        <v>-7.7148994744469712E-3</v>
      </c>
      <c r="AV81" s="56">
        <f t="shared" si="11"/>
        <v>-7.5474569711502515E-3</v>
      </c>
      <c r="AW81" s="56">
        <f t="shared" si="11"/>
        <v>-7.3791153704517651E-3</v>
      </c>
      <c r="AX81" s="56">
        <f t="shared" si="11"/>
        <v>-7.2100690945142007E-3</v>
      </c>
      <c r="AY81" s="56">
        <f t="shared" si="11"/>
        <v>-7.0405020026743509E-3</v>
      </c>
      <c r="AZ81" s="56">
        <f t="shared" si="11"/>
        <v>-6.741082891202196E-3</v>
      </c>
      <c r="BA81" s="56">
        <f t="shared" si="11"/>
        <v>-6.450384724724376E-3</v>
      </c>
      <c r="BB81" s="56">
        <f t="shared" si="11"/>
        <v>-6.1681534951342591E-3</v>
      </c>
      <c r="BC81" s="56">
        <f t="shared" si="11"/>
        <v>-5.8941425926195825E-3</v>
      </c>
      <c r="BD81" s="56">
        <f t="shared" si="11"/>
        <v>-5.6281125901781488E-3</v>
      </c>
    </row>
    <row r="82" spans="1:56" x14ac:dyDescent="0.3">
      <c r="A82" s="74"/>
      <c r="B82" s="14"/>
    </row>
    <row r="83" spans="1:56" x14ac:dyDescent="0.3">
      <c r="A83" s="74"/>
      <c r="E83" s="55"/>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1" t="s">
        <v>297</v>
      </c>
      <c r="B86" s="4" t="s">
        <v>209</v>
      </c>
      <c r="D86" s="4" t="s">
        <v>85</v>
      </c>
      <c r="E86" s="44">
        <f>'Workings template'!B27+'Workings template'!B28+'Workings template'!B29</f>
        <v>0</v>
      </c>
      <c r="F86" s="44">
        <f>'Workings template'!$C$27+'Workings template'!$C$28+'Workings template'!$C$29</f>
        <v>25.552308</v>
      </c>
      <c r="G86" s="44">
        <f>'Workings template'!$C$27+'Workings template'!$C$28+'Workings template'!$C$29</f>
        <v>25.552308</v>
      </c>
      <c r="H86" s="44">
        <f>'Workings template'!$C$27+'Workings template'!$C$28+'Workings template'!$C$29</f>
        <v>25.552308</v>
      </c>
      <c r="I86" s="44">
        <f>'Workings template'!$C$27+'Workings template'!$C$28+'Workings template'!$C$29</f>
        <v>25.552308</v>
      </c>
      <c r="J86" s="44">
        <f>'Workings template'!$C$27+'Workings template'!$C$28+'Workings template'!$C$29</f>
        <v>25.552308</v>
      </c>
      <c r="K86" s="44">
        <f>'Workings template'!$C$27+'Workings template'!$C$28+'Workings template'!$C$29</f>
        <v>25.552308</v>
      </c>
      <c r="L86" s="44">
        <f>'Workings template'!$C$27+'Workings template'!$C$28+'Workings template'!$C$29</f>
        <v>25.552308</v>
      </c>
      <c r="M86" s="44">
        <f>'Workings template'!$C$27+'Workings template'!$C$28+'Workings template'!$C$29</f>
        <v>25.552308</v>
      </c>
      <c r="N86" s="44">
        <f>'Workings template'!$C$27+'Workings template'!$C$28+'Workings template'!$C$29</f>
        <v>25.552308</v>
      </c>
      <c r="O86" s="44">
        <f>'Workings template'!$C$27+'Workings template'!$C$28+'Workings template'!$C$29</f>
        <v>25.552308</v>
      </c>
      <c r="P86" s="44">
        <f>'Workings template'!$C$27+'Workings template'!$C$28+'Workings template'!$C$29</f>
        <v>25.552308</v>
      </c>
      <c r="Q86" s="44">
        <f>'Workings template'!$C$27+'Workings template'!$C$28+'Workings template'!$C$29</f>
        <v>25.552308</v>
      </c>
      <c r="R86" s="44">
        <f>'Workings template'!$C$27+'Workings template'!$C$28+'Workings template'!$C$29</f>
        <v>25.552308</v>
      </c>
      <c r="S86" s="44">
        <f>'Workings template'!$C$27+'Workings template'!$C$28+'Workings template'!$C$29</f>
        <v>25.552308</v>
      </c>
      <c r="T86" s="44">
        <f>'Workings template'!$C$27+'Workings template'!$C$28+'Workings template'!$C$29</f>
        <v>25.552308</v>
      </c>
      <c r="U86" s="44">
        <f>'Workings template'!$C$27+'Workings template'!$C$28+'Workings template'!$C$29</f>
        <v>25.552308</v>
      </c>
      <c r="V86" s="44">
        <f>'Workings template'!$C$27+'Workings template'!$C$28+'Workings template'!$C$29</f>
        <v>25.552308</v>
      </c>
      <c r="W86" s="44">
        <f>'Workings template'!$C$27+'Workings template'!$C$28+'Workings template'!$C$29</f>
        <v>25.552308</v>
      </c>
      <c r="X86" s="44">
        <f>'Workings template'!$C$27+'Workings template'!$C$28+'Workings template'!$C$29</f>
        <v>25.552308</v>
      </c>
      <c r="Y86" s="44">
        <f>'Workings template'!$C$27+'Workings template'!$C$28+'Workings template'!$C$29</f>
        <v>25.552308</v>
      </c>
      <c r="Z86" s="44">
        <f>'Workings template'!$C$27+'Workings template'!$C$28+'Workings template'!$C$29</f>
        <v>25.552308</v>
      </c>
      <c r="AA86" s="44">
        <f>'Workings template'!$C$27+'Workings template'!$C$28+'Workings template'!$C$29</f>
        <v>25.552308</v>
      </c>
      <c r="AB86" s="44">
        <f>'Workings template'!$C$27+'Workings template'!$C$28+'Workings template'!$C$29</f>
        <v>25.552308</v>
      </c>
      <c r="AC86" s="44">
        <f>'Workings template'!$C$27+'Workings template'!$C$28+'Workings template'!$C$29</f>
        <v>25.552308</v>
      </c>
      <c r="AD86" s="44">
        <f>'Workings template'!$C$27+'Workings template'!$C$28+'Workings template'!$C$29</f>
        <v>25.552308</v>
      </c>
      <c r="AE86" s="44">
        <f>'Workings template'!$C$27+'Workings template'!$C$28+'Workings template'!$C$29</f>
        <v>25.552308</v>
      </c>
      <c r="AF86" s="44">
        <f>'Workings template'!$C$27+'Workings template'!$C$28+'Workings template'!$C$29</f>
        <v>25.552308</v>
      </c>
      <c r="AG86" s="44">
        <f>'Workings template'!$C$27+'Workings template'!$C$28+'Workings template'!$C$29</f>
        <v>25.552308</v>
      </c>
      <c r="AH86" s="44">
        <f>'Workings template'!$C$27+'Workings template'!$C$28+'Workings template'!$C$29</f>
        <v>25.552308</v>
      </c>
      <c r="AI86" s="44">
        <f>'Workings template'!$C$27+'Workings template'!$C$28+'Workings template'!$C$29</f>
        <v>25.552308</v>
      </c>
      <c r="AJ86" s="44">
        <f>'Workings template'!$C$27+'Workings template'!$C$28+'Workings template'!$C$29</f>
        <v>25.552308</v>
      </c>
      <c r="AK86" s="44">
        <f>'Workings template'!$C$27+'Workings template'!$C$28+'Workings template'!$C$29</f>
        <v>25.552308</v>
      </c>
      <c r="AL86" s="44">
        <f>'Workings template'!$C$27+'Workings template'!$C$28+'Workings template'!$C$29</f>
        <v>25.552308</v>
      </c>
      <c r="AM86" s="44">
        <f>'Workings template'!$C$27+'Workings template'!$C$28+'Workings template'!$C$29</f>
        <v>25.552308</v>
      </c>
      <c r="AN86" s="44">
        <f>'Workings template'!$C$27+'Workings template'!$C$28+'Workings template'!$C$29</f>
        <v>25.552308</v>
      </c>
      <c r="AO86" s="44">
        <f>'Workings template'!$C$27+'Workings template'!$C$28+'Workings template'!$C$29</f>
        <v>25.552308</v>
      </c>
      <c r="AP86" s="44">
        <f>'Workings template'!$C$27+'Workings template'!$C$28+'Workings template'!$C$29</f>
        <v>25.552308</v>
      </c>
      <c r="AQ86" s="44">
        <f>'Workings template'!$C$27+'Workings template'!$C$28+'Workings template'!$C$29</f>
        <v>25.552308</v>
      </c>
      <c r="AR86" s="44">
        <f>'Workings template'!$C$27+'Workings template'!$C$28+'Workings template'!$C$29</f>
        <v>25.552308</v>
      </c>
      <c r="AS86" s="44">
        <f>'Workings template'!$C$27+'Workings template'!$C$28+'Workings template'!$C$29</f>
        <v>25.552308</v>
      </c>
      <c r="AT86" s="44">
        <f>'Workings template'!$C$27+'Workings template'!$C$28+'Workings template'!$C$29</f>
        <v>25.552308</v>
      </c>
      <c r="AU86" s="44">
        <f>'Workings template'!$C$27+'Workings template'!$C$28+'Workings template'!$C$29</f>
        <v>25.552308</v>
      </c>
      <c r="AV86" s="44">
        <f>'Workings template'!$C$27+'Workings template'!$C$28+'Workings template'!$C$29</f>
        <v>25.552308</v>
      </c>
      <c r="AW86" s="44">
        <f>'Workings template'!$C$27+'Workings template'!$C$28+'Workings template'!$C$29</f>
        <v>25.552308</v>
      </c>
      <c r="AX86" s="44">
        <f>'Workings template'!$C$27+'Workings template'!$C$28+'Workings template'!$C$29</f>
        <v>25.552308</v>
      </c>
      <c r="AY86" s="44">
        <f>'Workings template'!$C$27+'Workings template'!$C$28+'Workings template'!$C$29</f>
        <v>25.552308</v>
      </c>
      <c r="AZ86" s="44">
        <f>'Workings template'!$C$27+'Workings template'!$C$28+'Workings template'!$C$29</f>
        <v>25.552308</v>
      </c>
      <c r="BA86" s="44">
        <f>'Workings template'!$C$27+'Workings template'!$C$28+'Workings template'!$C$29</f>
        <v>25.552308</v>
      </c>
      <c r="BB86" s="44">
        <f>'Workings template'!$C$27+'Workings template'!$C$28+'Workings template'!$C$29</f>
        <v>25.552308</v>
      </c>
      <c r="BC86" s="44">
        <f>'Workings template'!$C$27+'Workings template'!$C$28+'Workings template'!$C$29</f>
        <v>25.552308</v>
      </c>
      <c r="BD86" s="44">
        <f>'Workings template'!$C$27+'Workings template'!$C$28+'Workings template'!$C$29</f>
        <v>25.552308</v>
      </c>
    </row>
    <row r="87" spans="1:56" x14ac:dyDescent="0.3">
      <c r="A87" s="191"/>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1"/>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1"/>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1"/>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1"/>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1"/>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1"/>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29"/>
  <sheetViews>
    <sheetView tabSelected="1" workbookViewId="0">
      <selection activeCell="H12" sqref="H12"/>
    </sheetView>
  </sheetViews>
  <sheetFormatPr defaultRowHeight="15" x14ac:dyDescent="0.25"/>
  <cols>
    <col min="1" max="1" width="121.7109375" customWidth="1"/>
    <col min="2" max="2" width="10.5703125" customWidth="1"/>
    <col min="3" max="3" width="10.140625" bestFit="1" customWidth="1"/>
    <col min="4" max="4" width="10.42578125" customWidth="1"/>
    <col min="6" max="6" width="12.7109375" bestFit="1" customWidth="1"/>
    <col min="7" max="7" width="13.85546875" bestFit="1" customWidth="1"/>
    <col min="9" max="9" width="11.140625" bestFit="1" customWidth="1"/>
    <col min="10" max="11" width="12.7109375" bestFit="1" customWidth="1"/>
  </cols>
  <sheetData>
    <row r="1" spans="1:7" ht="18.75" x14ac:dyDescent="0.3">
      <c r="A1" s="1" t="s">
        <v>344</v>
      </c>
    </row>
    <row r="2" spans="1:7" ht="21" x14ac:dyDescent="0.35">
      <c r="A2" t="s">
        <v>334</v>
      </c>
    </row>
    <row r="3" spans="1:7" x14ac:dyDescent="0.25">
      <c r="F3" s="136"/>
      <c r="G3" s="136"/>
    </row>
    <row r="4" spans="1:7" x14ac:dyDescent="0.25">
      <c r="B4" t="s">
        <v>254</v>
      </c>
      <c r="C4" t="s">
        <v>255</v>
      </c>
      <c r="D4" t="s">
        <v>256</v>
      </c>
    </row>
    <row r="6" spans="1:7" x14ac:dyDescent="0.25">
      <c r="A6" t="s">
        <v>359</v>
      </c>
      <c r="B6">
        <v>13.83</v>
      </c>
    </row>
    <row r="7" spans="1:7" x14ac:dyDescent="0.25">
      <c r="A7" t="s">
        <v>349</v>
      </c>
      <c r="B7" t="s">
        <v>350</v>
      </c>
    </row>
    <row r="9" spans="1:7" x14ac:dyDescent="0.25">
      <c r="A9" t="s">
        <v>357</v>
      </c>
      <c r="B9" s="193">
        <v>5199</v>
      </c>
      <c r="C9" s="193">
        <v>5173</v>
      </c>
      <c r="D9" s="193">
        <v>6357</v>
      </c>
    </row>
    <row r="10" spans="1:7" x14ac:dyDescent="0.25">
      <c r="A10" t="s">
        <v>358</v>
      </c>
      <c r="B10" s="193">
        <v>9549</v>
      </c>
      <c r="C10" s="193">
        <v>9500</v>
      </c>
      <c r="D10" s="193">
        <v>11833</v>
      </c>
    </row>
    <row r="11" spans="1:7" x14ac:dyDescent="0.25">
      <c r="A11" t="s">
        <v>348</v>
      </c>
      <c r="B11" s="193">
        <v>4350</v>
      </c>
      <c r="C11" s="193">
        <v>4327</v>
      </c>
      <c r="D11" s="193">
        <v>5476</v>
      </c>
    </row>
    <row r="12" spans="1:7" x14ac:dyDescent="0.25">
      <c r="B12" s="137"/>
      <c r="C12" s="137"/>
      <c r="D12" s="136"/>
    </row>
    <row r="13" spans="1:7" x14ac:dyDescent="0.25">
      <c r="A13" t="s">
        <v>369</v>
      </c>
      <c r="B13" s="146">
        <v>0</v>
      </c>
      <c r="C13" s="144">
        <v>3.8</v>
      </c>
      <c r="D13" s="142"/>
    </row>
    <row r="14" spans="1:7" x14ac:dyDescent="0.25">
      <c r="A14" t="s">
        <v>370</v>
      </c>
      <c r="B14" s="146">
        <v>0</v>
      </c>
      <c r="C14" s="146">
        <v>1.5</v>
      </c>
      <c r="D14" s="146"/>
    </row>
    <row r="15" spans="1:7" x14ac:dyDescent="0.25">
      <c r="A15" t="s">
        <v>371</v>
      </c>
      <c r="B15" s="146">
        <v>0</v>
      </c>
      <c r="C15" s="146">
        <v>118.7</v>
      </c>
      <c r="D15" s="146"/>
    </row>
    <row r="16" spans="1:7" x14ac:dyDescent="0.25">
      <c r="B16" s="146"/>
      <c r="C16" s="146"/>
      <c r="D16" s="146"/>
    </row>
    <row r="17" spans="1:4" x14ac:dyDescent="0.25">
      <c r="A17" t="s">
        <v>372</v>
      </c>
      <c r="B17" s="192">
        <v>0</v>
      </c>
      <c r="C17" s="192">
        <v>2.98E-2</v>
      </c>
      <c r="D17" s="146"/>
    </row>
    <row r="18" spans="1:4" x14ac:dyDescent="0.25">
      <c r="B18" s="146"/>
      <c r="C18" s="146"/>
      <c r="D18" s="146"/>
    </row>
    <row r="19" spans="1:4" x14ac:dyDescent="0.25">
      <c r="A19" t="s">
        <v>373</v>
      </c>
      <c r="B19">
        <v>0</v>
      </c>
      <c r="C19" s="144">
        <f>C13*$C$17</f>
        <v>0.11323999999999999</v>
      </c>
    </row>
    <row r="20" spans="1:4" x14ac:dyDescent="0.25">
      <c r="A20" t="s">
        <v>374</v>
      </c>
      <c r="B20">
        <v>0</v>
      </c>
      <c r="C20" s="144">
        <f t="shared" ref="C20:C21" si="0">C14*$C$17</f>
        <v>4.4700000000000004E-2</v>
      </c>
    </row>
    <row r="21" spans="1:4" x14ac:dyDescent="0.25">
      <c r="A21" t="s">
        <v>375</v>
      </c>
      <c r="B21">
        <v>0</v>
      </c>
      <c r="C21" s="144">
        <f>C15*$C$17</f>
        <v>3.5372600000000003</v>
      </c>
    </row>
    <row r="23" spans="1:4" x14ac:dyDescent="0.25">
      <c r="A23" t="s">
        <v>351</v>
      </c>
      <c r="B23" s="137">
        <f>$B$11*B19</f>
        <v>0</v>
      </c>
      <c r="C23" s="137">
        <f>$C$11*C19</f>
        <v>489.98947999999996</v>
      </c>
    </row>
    <row r="24" spans="1:4" x14ac:dyDescent="0.25">
      <c r="A24" t="s">
        <v>352</v>
      </c>
      <c r="B24" s="137">
        <f t="shared" ref="B24:B25" si="1">$B$11*B20</f>
        <v>0</v>
      </c>
      <c r="C24" s="137">
        <f t="shared" ref="C24" si="2">$C$11*C20</f>
        <v>193.41690000000003</v>
      </c>
    </row>
    <row r="25" spans="1:4" x14ac:dyDescent="0.25">
      <c r="A25" t="s">
        <v>353</v>
      </c>
      <c r="B25" s="137">
        <f t="shared" si="1"/>
        <v>0</v>
      </c>
      <c r="C25" s="137">
        <f>$C$11*C21</f>
        <v>15305.724020000001</v>
      </c>
    </row>
    <row r="27" spans="1:4" x14ac:dyDescent="0.25">
      <c r="A27" t="s">
        <v>354</v>
      </c>
      <c r="B27" s="143">
        <f>B19*$B$6</f>
        <v>0</v>
      </c>
      <c r="C27" s="199">
        <f>C19*$B$6/2</f>
        <v>0.78305459999999993</v>
      </c>
    </row>
    <row r="28" spans="1:4" x14ac:dyDescent="0.25">
      <c r="A28" t="s">
        <v>355</v>
      </c>
      <c r="B28" s="143">
        <f t="shared" ref="B28:C29" si="3">B20*$B$6</f>
        <v>0</v>
      </c>
      <c r="C28" s="199">
        <f>C20*$B$6/2</f>
        <v>0.3091005</v>
      </c>
    </row>
    <row r="29" spans="1:4" x14ac:dyDescent="0.25">
      <c r="A29" t="s">
        <v>356</v>
      </c>
      <c r="B29" s="143">
        <f t="shared" si="3"/>
        <v>0</v>
      </c>
      <c r="C29" s="199">
        <f>C21*$B$6/2</f>
        <v>24.460152900000001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D8" sqref="D8"/>
    </sheetView>
  </sheetViews>
  <sheetFormatPr defaultRowHeight="15" x14ac:dyDescent="0.25"/>
  <cols>
    <col min="1" max="1" width="52.140625" customWidth="1"/>
    <col min="4" max="4" width="89.85546875" customWidth="1"/>
    <col min="5" max="5" width="14.42578125" customWidth="1"/>
  </cols>
  <sheetData>
    <row r="1" spans="1:5" x14ac:dyDescent="0.25">
      <c r="A1" s="150" t="s">
        <v>360</v>
      </c>
    </row>
    <row r="2" spans="1:5" x14ac:dyDescent="0.25">
      <c r="A2" s="198" t="s">
        <v>361</v>
      </c>
      <c r="B2" s="198" t="s">
        <v>362</v>
      </c>
      <c r="C2" s="198" t="s">
        <v>364</v>
      </c>
      <c r="D2" s="198" t="s">
        <v>365</v>
      </c>
      <c r="E2" s="198" t="s">
        <v>363</v>
      </c>
    </row>
    <row r="3" spans="1:5" ht="30" x14ac:dyDescent="0.25">
      <c r="A3" s="194" t="s">
        <v>376</v>
      </c>
      <c r="B3" s="194" t="s">
        <v>366</v>
      </c>
      <c r="C3" s="195"/>
      <c r="D3" s="196" t="s">
        <v>377</v>
      </c>
      <c r="E3" s="194" t="s">
        <v>378</v>
      </c>
    </row>
    <row r="4" spans="1:5" x14ac:dyDescent="0.25">
      <c r="A4" s="194" t="s">
        <v>379</v>
      </c>
      <c r="B4" s="194" t="s">
        <v>366</v>
      </c>
      <c r="C4" s="195"/>
      <c r="D4" s="194" t="s">
        <v>380</v>
      </c>
      <c r="E4" s="194" t="s">
        <v>381</v>
      </c>
    </row>
    <row r="5" spans="1:5" x14ac:dyDescent="0.25">
      <c r="A5" s="194" t="s">
        <v>382</v>
      </c>
      <c r="B5" s="194" t="s">
        <v>366</v>
      </c>
      <c r="C5" s="195"/>
      <c r="D5" s="194" t="s">
        <v>383</v>
      </c>
      <c r="E5" s="194" t="s">
        <v>384</v>
      </c>
    </row>
    <row r="6" spans="1:5" x14ac:dyDescent="0.25">
      <c r="A6" s="194" t="s">
        <v>372</v>
      </c>
      <c r="B6" s="194" t="s">
        <v>366</v>
      </c>
      <c r="C6" s="195"/>
      <c r="D6" s="194" t="s">
        <v>385</v>
      </c>
      <c r="E6" s="194" t="s">
        <v>386</v>
      </c>
    </row>
    <row r="7" spans="1:5" x14ac:dyDescent="0.25">
      <c r="A7" s="194" t="s">
        <v>387</v>
      </c>
      <c r="B7" s="194" t="s">
        <v>366</v>
      </c>
      <c r="C7" s="195"/>
      <c r="D7" s="194" t="s">
        <v>388</v>
      </c>
      <c r="E7" s="194" t="s">
        <v>389</v>
      </c>
    </row>
    <row r="8" spans="1:5" ht="30" x14ac:dyDescent="0.25">
      <c r="A8" s="194" t="s">
        <v>390</v>
      </c>
      <c r="B8" s="194" t="s">
        <v>366</v>
      </c>
      <c r="C8" s="197"/>
      <c r="D8" s="196" t="s">
        <v>391</v>
      </c>
      <c r="E8" s="194" t="s">
        <v>392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Props1.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15976EE-BC0E-49E4-8A34-08E2478D0010}">
  <ds:schemaRefs>
    <ds:schemaRef ds:uri="office.server.policy"/>
  </ds:schemaRefs>
</ds:datastoreItem>
</file>

<file path=customXml/itemProps3.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4.xml><?xml version="1.0" encoding="utf-8"?>
<ds:datastoreItem xmlns:ds="http://schemas.openxmlformats.org/officeDocument/2006/customXml" ds:itemID="{D59107C5-B401-4A16-BB12-3D243B9D13F0}">
  <ds:schemaRefs>
    <ds:schemaRef ds:uri="http://schemas.microsoft.com/sharepoint/v3/fields"/>
    <ds:schemaRef ds:uri="http://purl.org/dc/dcmitype/"/>
    <ds:schemaRef ds:uri="http://schemas.openxmlformats.org/package/2006/metadata/core-properties"/>
    <ds:schemaRef ds:uri="http://schemas.microsoft.com/office/2006/metadata/properties"/>
    <ds:schemaRef ds:uri="eecedeb9-13b3-4e62-b003-046c92e1668a"/>
    <ds:schemaRef ds:uri="http://www.w3.org/XML/1998/namespace"/>
    <ds:schemaRef ds:uri="http://schemas.microsoft.com/office/2006/documentManagement/types"/>
    <ds:schemaRef ds:uri="efb98dbe-6680-48eb-ac67-85b3a61e7855"/>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version control</vt:lpstr>
      <vt:lpstr>Guidance</vt:lpstr>
      <vt:lpstr>Option summary</vt:lpstr>
      <vt:lpstr>Fixed data</vt:lpstr>
      <vt:lpstr>Workings baseline</vt:lpstr>
      <vt:lpstr>Baseline</vt:lpstr>
      <vt:lpstr>Option 1</vt:lpstr>
      <vt:lpstr>Workings template</vt:lpstr>
      <vt:lpstr>Assumptions</vt:lpstr>
      <vt:lpstr>Baseline!Print_Area</vt:lpstr>
      <vt:lpstr>'Option 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Williams1, Rhys</cp:lastModifiedBy>
  <cp:lastPrinted>2015-10-02T14:59:32Z</cp:lastPrinted>
  <dcterms:created xsi:type="dcterms:W3CDTF">2012-02-15T20:11:21Z</dcterms:created>
  <dcterms:modified xsi:type="dcterms:W3CDTF">2018-07-02T15:34:17Z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