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activeTab="7"/>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45621"/>
</workbook>
</file>

<file path=xl/calcChain.xml><?xml version="1.0" encoding="utf-8"?>
<calcChain xmlns="http://schemas.openxmlformats.org/spreadsheetml/2006/main">
  <c r="E12" i="32" l="1"/>
  <c r="F12" i="32"/>
  <c r="D12" i="32"/>
  <c r="G38" i="27" l="1"/>
  <c r="G13" i="34" l="1"/>
  <c r="G13" i="33"/>
  <c r="F13" i="33"/>
  <c r="E13" i="33"/>
  <c r="G68" i="33"/>
  <c r="F68" i="33"/>
  <c r="E68" i="33"/>
  <c r="G67" i="33"/>
  <c r="F67" i="33"/>
  <c r="E67" i="33"/>
  <c r="G89" i="33"/>
  <c r="F89" i="33"/>
  <c r="E89" i="33"/>
  <c r="G88" i="33"/>
  <c r="F88" i="33"/>
  <c r="E88" i="33"/>
  <c r="D38" i="27"/>
  <c r="E38" i="27"/>
  <c r="C38" i="27"/>
  <c r="D37" i="27"/>
  <c r="E37" i="27"/>
  <c r="C37" i="27"/>
  <c r="D36" i="27"/>
  <c r="E36" i="27"/>
  <c r="C36" i="27"/>
  <c r="D35" i="27"/>
  <c r="E35" i="27"/>
  <c r="C35" i="27"/>
  <c r="D34" i="27"/>
  <c r="E34" i="27"/>
  <c r="C34" i="27"/>
  <c r="D33" i="27"/>
  <c r="E33" i="27"/>
  <c r="C33" i="27"/>
  <c r="E20" i="27"/>
  <c r="D20" i="27"/>
  <c r="C20" i="27"/>
  <c r="E14" i="27"/>
  <c r="E13" i="27"/>
  <c r="D14" i="27"/>
  <c r="D13" i="27"/>
  <c r="D15" i="27"/>
  <c r="C14" i="27"/>
  <c r="C13" i="27"/>
  <c r="E28" i="27"/>
  <c r="E27" i="27"/>
  <c r="E25" i="27"/>
  <c r="E29" i="27" s="1"/>
  <c r="D28" i="27"/>
  <c r="D27" i="27"/>
  <c r="D25" i="27"/>
  <c r="C28" i="27"/>
  <c r="C27" i="27"/>
  <c r="C25" i="27"/>
  <c r="F10" i="32"/>
  <c r="F8" i="32"/>
  <c r="E15" i="27" l="1"/>
  <c r="C29" i="27"/>
  <c r="C15" i="27"/>
  <c r="D29" i="27"/>
  <c r="E10" i="32"/>
  <c r="F13" i="34" l="1"/>
  <c r="E8" i="32"/>
  <c r="D8" i="32" l="1"/>
  <c r="C10" i="32" l="1"/>
  <c r="D10" i="32" s="1"/>
  <c r="D9" i="32"/>
  <c r="E13" i="34" l="1"/>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O28" i="34"/>
  <c r="AY33" i="34"/>
  <c r="S33" i="34"/>
  <c r="AJ33" i="34"/>
  <c r="BA33" i="34"/>
  <c r="U33" i="34"/>
  <c r="AD33" i="34"/>
  <c r="AM33" i="34"/>
  <c r="AV33" i="34"/>
  <c r="X33" i="34"/>
  <c r="AW33" i="34"/>
  <c r="AG33" i="34"/>
  <c r="Q33" i="34"/>
  <c r="AX33" i="34"/>
  <c r="AH33" i="34"/>
  <c r="R33" i="34"/>
  <c r="L28" i="34"/>
  <c r="L29" i="34" s="1"/>
  <c r="AE28" i="34"/>
  <c r="AE29" i="34" s="1"/>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F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AJ29" i="33"/>
  <c r="P33" i="33"/>
  <c r="S26" i="33"/>
  <c r="AA26" i="33"/>
  <c r="AQ26" i="33"/>
  <c r="AA45" i="33"/>
  <c r="W29" i="33"/>
  <c r="I33" i="33"/>
  <c r="R40" i="33"/>
  <c r="AI42" i="33"/>
  <c r="AT48"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D49" i="33"/>
  <c r="AM29" i="33"/>
  <c r="Y33" i="33"/>
  <c r="AR34" i="33"/>
  <c r="S39" i="33"/>
  <c r="AR45" i="33"/>
  <c r="AM50"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I32" i="33" l="1"/>
  <c r="J32" i="33"/>
  <c r="AE32" i="33"/>
  <c r="Z32" i="33"/>
  <c r="AB32" i="33"/>
  <c r="AL32" i="33"/>
  <c r="AQ32" i="33"/>
  <c r="AP32" i="33"/>
  <c r="O32" i="33"/>
  <c r="I32" i="33"/>
  <c r="V32" i="33"/>
  <c r="AG32" i="33"/>
  <c r="AV32" i="33"/>
  <c r="AR32" i="33"/>
  <c r="AU32" i="33"/>
  <c r="AK32" i="33"/>
  <c r="G29" i="33"/>
  <c r="AC32" i="33"/>
  <c r="AW32" i="33"/>
  <c r="U32" i="33"/>
  <c r="P32" i="33"/>
  <c r="AU31" i="33"/>
  <c r="P31" i="33"/>
  <c r="AW31" i="33"/>
  <c r="R31" i="33"/>
  <c r="AP31" i="33"/>
  <c r="AD31" i="33"/>
  <c r="U31" i="33"/>
  <c r="L31" i="33"/>
  <c r="F29" i="33"/>
  <c r="AB31" i="33"/>
  <c r="AM31" i="33"/>
  <c r="V31" i="33"/>
  <c r="AF31" i="33"/>
  <c r="AY31" i="33"/>
  <c r="X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W41" i="34"/>
  <c r="AV41" i="34"/>
  <c r="AF41" i="34"/>
  <c r="AW41" i="34"/>
  <c r="AG41" i="34"/>
  <c r="Q41" i="34"/>
  <c r="Q60" i="34" s="1"/>
  <c r="AP41" i="34"/>
  <c r="Z41" i="34"/>
  <c r="Z60" i="34" s="1"/>
  <c r="AY41" i="34"/>
  <c r="AI41" i="34"/>
  <c r="AI60" i="34" s="1"/>
  <c r="S41" i="34"/>
  <c r="AR41" i="34"/>
  <c r="AB41" i="34"/>
  <c r="AC41" i="34"/>
  <c r="AC60" i="34" s="1"/>
  <c r="AL41" i="34"/>
  <c r="AU41" i="34"/>
  <c r="AU60" i="34" s="1"/>
  <c r="BD41" i="34"/>
  <c r="X41" i="34"/>
  <c r="X60" i="34" s="1"/>
  <c r="Y41" i="34"/>
  <c r="AH41" i="34"/>
  <c r="AQ41" i="34"/>
  <c r="AZ41" i="34"/>
  <c r="AZ60" i="34" s="1"/>
  <c r="T41" i="34"/>
  <c r="AS41" i="34"/>
  <c r="BB41" i="34"/>
  <c r="V41" i="34"/>
  <c r="AE41" i="34"/>
  <c r="AN41" i="34"/>
  <c r="AO41" i="34"/>
  <c r="AX41" i="34"/>
  <c r="AX60" i="34" s="1"/>
  <c r="R41" i="34"/>
  <c r="AA41" i="34"/>
  <c r="AJ41" i="34"/>
  <c r="AS57" i="34"/>
  <c r="BB57" i="34"/>
  <c r="AL57" i="34"/>
  <c r="AU57" i="34"/>
  <c r="BD57" i="34"/>
  <c r="BD60" i="34" s="1"/>
  <c r="AN57" i="34"/>
  <c r="BA57" i="34"/>
  <c r="AT57" i="34"/>
  <c r="AM57" i="34"/>
  <c r="AW57" i="34"/>
  <c r="AG57" i="34"/>
  <c r="AP57" i="34"/>
  <c r="AY57" i="34"/>
  <c r="AI57" i="34"/>
  <c r="AR57" i="34"/>
  <c r="AK57" i="34"/>
  <c r="AV57" i="34"/>
  <c r="AX57" i="34"/>
  <c r="AQ57" i="34"/>
  <c r="AJ57" i="34"/>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AJ60" i="34"/>
  <c r="R60" i="34"/>
  <c r="K60" i="34"/>
  <c r="AW60" i="34"/>
  <c r="O60" i="34"/>
  <c r="BC60" i="34"/>
  <c r="AR60" i="34"/>
  <c r="AO60" i="34"/>
  <c r="E63" i="34"/>
  <c r="E64" i="34" s="1"/>
  <c r="F61" i="34"/>
  <c r="BB60" i="34"/>
  <c r="AT60" i="34"/>
  <c r="AB60" i="34"/>
  <c r="J60" i="34"/>
  <c r="Y60" i="34"/>
  <c r="AN60" i="34"/>
  <c r="AL60" i="34"/>
  <c r="T60" i="34"/>
  <c r="AQ60" i="34"/>
  <c r="AF60" i="34"/>
  <c r="AY60" i="34"/>
  <c r="L60" i="34"/>
  <c r="I60" i="34"/>
  <c r="AM60" i="34"/>
  <c r="M60" i="34"/>
  <c r="AV60" i="34"/>
  <c r="V60" i="34"/>
  <c r="AA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S60" i="34" l="1"/>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P81" i="33" s="1"/>
  <c r="AN63" i="34"/>
  <c r="AN64" i="34" s="1"/>
  <c r="AN77" i="34" s="1"/>
  <c r="AN80" i="34" s="1"/>
  <c r="AO62" i="34"/>
  <c r="AP61" i="34" s="1"/>
  <c r="AQ62" i="33"/>
  <c r="AR61" i="33" s="1"/>
  <c r="AN81" i="34" l="1"/>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<sst xmlns="http://schemas.openxmlformats.org/spreadsheetml/2006/main" count="749" uniqueCount="377">
  <si>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</si>
  <si>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</si>
  <si>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</si>
  <si>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</si>
  <si>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</si>
  <si>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</si>
  <si>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</si>
  <si>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</si>
  <si>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</si>
  <si>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</si>
  <si>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</si>
  <si>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</si>
  <si>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</si>
  <si>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</si>
  <si>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</si>
  <si>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</si>
  <si>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</si>
  <si>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</si>
  <si>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</si>
  <si>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</si>
  <si>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</si>
  <si>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</si>
  <si>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</si>
  <si>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</si>
  <si>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</si>
  <si>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</si>
  <si>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</si>
  <si>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</si>
  <si>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</si>
  <si>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</si>
  <si>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</si>
  <si>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</si>
  <si>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</si>
  <si>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</si>
  <si>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</si>
  <si>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</si>
  <si>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</si>
  <si>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</si>
  <si>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</si>
  <si>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</si>
  <si>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</si>
  <si>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</si>
  <si>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</si>
  <si>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</si>
  <si>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</si>
  <si>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</si>
  <si>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</si>
  <si>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</si>
  <si>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</si>
  <si>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</si>
  <si>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</si>
  <si>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</si>
  <si>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</si>
  <si>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</si>
  <si>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</si>
  <si>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</si>
  <si>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</si>
  <si>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</si>
  <si>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</si>
  <si>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</si>
  <si>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</si>
  <si>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</si>
  <si>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</si>
  <si>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</si>
  <si>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</si>
  <si>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</si>
  <si>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</si>
  <si>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</si>
  <si>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</si>
  <si>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</si>
  <si>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</si>
  <si>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</si>
  <si>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</si>
  <si>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</si>
  <si>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</si>
  <si>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</si>
  <si>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</si>
  <si>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</si>
  <si>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</si>
  <si>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</si>
  <si>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</si>
  <si>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</si>
  <si>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</si>
  <si>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</si>
  <si>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</si>
  <si>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</si>
  <si>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</si>
  <si>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</si>
  <si>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</si>
  <si>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</si>
  <si>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</si>
  <si>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</si>
  <si>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</si>
  <si>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</si>
  <si>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</si>
  <si>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</si>
  <si>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</si>
  <si>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</si>
  <si>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</si>
  <si>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</si>
  <si>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</si>
  <si>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</si>
  <si>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</si>
  <si>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</si>
  <si>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</si>
  <si>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</si>
  <si>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</si>
  <si>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</si>
  <si>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</si>
  <si>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</si>
  <si>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</si>
  <si>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</si>
  <si>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</si>
  <si>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</si>
  <si>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</si>
  <si>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</si>
  <si>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</si>
  <si>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</si>
  <si>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</si>
  <si>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</si>
  <si>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</si>
  <si>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</si>
  <si>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</si>
  <si>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</si>
  <si>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</si>
  <si>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</si>
  <si>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</si>
  <si>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</si>
  <si>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</si>
  <si>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</si>
  <si>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</si>
  <si>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</si>
  <si>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</si>
  <si>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</si>
  <si>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</si>
  <si>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</si>
  <si>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</si>
  <si>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</si>
  <si>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</si>
  <si>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</si>
  <si>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</si>
  <si>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</si>
  <si>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</si>
  <si>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</si>
  <si>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</si>
  <si>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</si>
  <si>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</si>
  <si>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</si>
  <si>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</si>
  <si>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</si>
  <si>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</si>
  <si>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</si>
  <si>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</si>
  <si>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</si>
  <si>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</si>
  <si>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</si>
  <si>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</si>
  <si>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</si>
  <si>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</si>
  <si>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</si>
  <si>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</si>
  <si>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</si>
  <si>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</si>
  <si>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</si>
  <si>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</si>
  <si>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</si>
  <si>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</si>
  <si>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</si>
  <si>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</si>
  <si>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</si>
  <si>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</si>
  <si>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</si>
  <si>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</si>
  <si>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</si>
  <si>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</si>
  <si>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</si>
  <si>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</si>
  <si>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</si>
  <si>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</si>
  <si>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</si>
  <si>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</si>
  <si>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</si>
  <si>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</si>
  <si>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</si>
  <si>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</si>
  <si>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</si>
  <si>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</si>
  <si>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</si>
  <si>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</si>
  <si>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</si>
  <si>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</si>
  <si>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</si>
  <si>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</si>
  <si>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</si>
  <si>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</si>
  <si>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</si>
  <si>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</si>
  <si>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</si>
  <si>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</si>
  <si>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</si>
  <si>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</si>
  <si>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</si>
  <si>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</si>
  <si>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</si>
  <si>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</si>
  <si>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</si>
  <si>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</si>
  <si>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</si>
  <si>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</si>
  <si>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</si>
  <si>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</si>
  <si>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</si>
  <si>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</si>
  <si>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</si>
  <si>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</si>
  <si>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</si>
  <si>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</si>
  <si>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</si>
  <si>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</si>
  <si>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</si>
  <si>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</si>
  <si>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</si>
  <si>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</si>
  <si>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</si>
  <si>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</si>
  <si>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</si>
  <si>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</si>
  <si>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</si>
  <si>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</si>
  <si>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</si>
  <si>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</si>
  <si>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</si>
  <si>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</si>
  <si>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</si>
  <si>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</si>
  <si>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</si>
  <si>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</si>
  <si>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</si>
  <si>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</si>
  <si>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</si>
  <si>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</si>
  <si>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</si>
  <si>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</si>
  <si>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</si>
  <si>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</si>
  <si>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</si>
  <si>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</si>
  <si>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</si>
  <si>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</si>
  <si>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</si>
  <si>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</si>
  <si>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</si>
  <si>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</si>
  <si>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</si>
  <si>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</si>
  <si>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</si>
  <si>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</si>
  <si>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</si>
  <si>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</si>
  <si>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</si>
  <si>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</si>
  <si>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</si>
  <si>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</si>
  <si>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</si>
  <si>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</si>
  <si>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</si>
  <si>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</si>
  <si>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</si>
  <si>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</si>
  <si>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</si>
  <si>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</si>
  <si>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</si>
  <si>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</si>
  <si>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</si>
  <si>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</si>
  <si>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</si>
  <si>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</si>
  <si>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</si>
  <si>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</si>
  <si>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</si>
  <si>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</si>
  <si>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</si>
  <si>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</si>
  <si>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</si>
  <si>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</si>
  <si>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</si>
  <si>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</si>
  <si>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</si>
  <si>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</si>
  <si>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</si>
  <si>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</si>
  <si>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</si>
  <si>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</si>
  <si>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</si>
  <si>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</si>
  <si>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</si>
  <si>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</si>
  <si>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</si>
  <si>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</si>
  <si>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</si>
  <si>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</si>
  <si>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</si>
  <si>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</si>
  <si>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</si>
  <si>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</si>
  <si>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</si>
  <si>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</si>
  <si>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</si>
  <si>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</si>
  <si>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</si>
  <si>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</si>
  <si>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</si>
  <si>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</si>
  <si>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</si>
  <si>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</si>
  <si>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</si>
  <si>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</si>
  <si>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</si>
  <si>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</si>
  <si>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</si>
  <si>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</si>
  <si>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</si>
  <si>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</si>
  <si>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</si>
  <si>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</si>
  <si>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</si>
  <si>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</si>
  <si>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</si>
  <si>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</si>
  <si>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</si>
  <si>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</si>
  <si>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</si>
  <si>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</si>
  <si>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</si>
  <si>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</si>
  <si>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</si>
  <si>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</si>
  <si>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</si>
  <si>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</si>
  <si>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</si>
  <si>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</si>
  <si>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</si>
  <si>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</si>
  <si>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</si>
  <si>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</si>
  <si>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</si>
  <si>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</si>
  <si>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</si>
  <si>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LV automation team locates faults using Bidoyng technology</t>
  </si>
  <si>
    <t>Costs involved for the LV automation team e.g. Kelvatec contract cost, additional staff costs</t>
  </si>
  <si>
    <t>Total # of CI's</t>
  </si>
  <si>
    <t>Total # of CML's</t>
  </si>
  <si>
    <t>BD3 Calculated Data</t>
  </si>
  <si>
    <t>BD1 Calculated Data</t>
  </si>
  <si>
    <t>Bidoyng Costs</t>
  </si>
  <si>
    <t>Note</t>
  </si>
  <si>
    <t>Total Bidoyng Contract Spend</t>
  </si>
  <si>
    <t>*Based on a monthly spend of £158,333</t>
  </si>
  <si>
    <t>Normal Fault Location Activities</t>
  </si>
  <si>
    <t>Bidoyng Fault Location</t>
  </si>
  <si>
    <t>Bidoyng Incentive Spend 15/16</t>
  </si>
  <si>
    <t>Total Bidoyng Spend 15/16</t>
  </si>
  <si>
    <t>15/16</t>
  </si>
  <si>
    <t>16/17</t>
  </si>
  <si>
    <t>17/18</t>
  </si>
  <si>
    <t>*Bidoyng Data.  Acquired from LV automation team (BD1, BD2 &amp; BD3 Spreadsheets). Original data can be supplied if required</t>
  </si>
  <si>
    <t>BD2 Calculated data</t>
  </si>
  <si>
    <t>BD1, BD2 &amp; BD3 Totals</t>
  </si>
  <si>
    <t>Total CI Cost (Avoided)</t>
  </si>
  <si>
    <t>Total CML Cost (Avoided)</t>
  </si>
  <si>
    <t>Total Cost (Avoided)</t>
  </si>
  <si>
    <t>Total Cost of CI's (Avoided)</t>
  </si>
  <si>
    <t>Total Cost of CML's (Avoided)</t>
  </si>
  <si>
    <t>Additional Costs (Avoided)</t>
  </si>
  <si>
    <t>Total Costs (Avoided)</t>
  </si>
  <si>
    <r>
      <rPr>
        <b/>
        <sz val="10"/>
        <color theme="1"/>
        <rFont val="Gill Sans MT"/>
        <family val="2"/>
      </rPr>
      <t xml:space="preserve">Bidoyng: </t>
    </r>
    <r>
      <rPr>
        <sz val="10"/>
        <color theme="1"/>
        <rFont val="Gill Sans MT"/>
        <family val="2"/>
      </rPr>
      <t>Primary driver is to reduce number and duration of outages at the LV level.</t>
    </r>
  </si>
  <si>
    <t>Actual contract spend specifically for the Bidoyng project is £1.9m per annum.   However, full payment in first year of contract is £2.745m.  This is due to the nature of the contract, payment is higher in first year, but is lower in subsequent years.  Also, the contract includes fault master revap equipment that is used by depots for 'thumping' fault identification purposes.  This equipment is used by SSEPD, but is not attributed to the Bidoyng project.  Although these costs are not attributed to the Bidoyng project, for reporting purposes the full cost of the contract in 2015/16 has been mentioned i.e. 2.745m as these costs may not be reported elsewhere.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</si>
</sst>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8"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31">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37" fillId="0" borderId="0"/>
  </cellStyleXfs>
  <cellXfs count="228">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center" vertical="top"/>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0" fontId="37" fillId="0" borderId="10" xfId="9" applyFill="1" applyBorder="1" applyAlignment="1" applyProtection="1">
      <alignment horizontal="center" vertical="center"/>
      <protection locked="0"/>
    </xf>
    <xf numFmtId="0" fontId="37" fillId="0" borderId="11" xfId="9" applyFill="1" applyBorder="1" applyAlignment="1" applyProtection="1">
      <alignment horizontal="center" vertical="center"/>
      <protection locked="0"/>
    </xf>
    <xf numFmtId="0" fontId="0" fillId="0" borderId="10" xfId="0" applyBorder="1"/>
    <xf numFmtId="0" fontId="0" fillId="0" borderId="11" xfId="0" applyBorder="1"/>
    <xf numFmtId="0" fontId="0" fillId="0" borderId="14" xfId="0" applyBorder="1"/>
    <xf numFmtId="0" fontId="0" fillId="0" borderId="12" xfId="0" applyBorder="1"/>
    <xf numFmtId="1" fontId="0" fillId="0" borderId="13" xfId="0" applyNumberFormat="1" applyBorder="1"/>
    <xf numFmtId="1" fontId="0" fillId="0" borderId="27" xfId="0" applyNumberFormat="1" applyBorder="1"/>
    <xf numFmtId="166" fontId="0" fillId="0" borderId="28" xfId="0" applyNumberFormat="1" applyBorder="1"/>
    <xf numFmtId="1" fontId="0" fillId="0" borderId="28" xfId="0" applyNumberFormat="1" applyBorder="1"/>
    <xf numFmtId="166" fontId="0" fillId="0" borderId="29" xfId="0" applyNumberFormat="1" applyBorder="1"/>
    <xf numFmtId="1" fontId="0" fillId="0" borderId="14" xfId="0" applyNumberFormat="1" applyBorder="1"/>
    <xf numFmtId="166" fontId="0" fillId="0" borderId="0" xfId="0" applyNumberFormat="1"/>
    <xf numFmtId="170" fontId="0" fillId="0" borderId="0" xfId="0" applyNumberFormat="1"/>
    <xf numFmtId="0" fontId="0" fillId="0" borderId="10" xfId="9" applyFont="1" applyFill="1" applyBorder="1" applyAlignment="1" applyProtection="1">
      <alignment horizontal="center" vertical="center"/>
      <protection locked="0"/>
    </xf>
    <xf numFmtId="2" fontId="0" fillId="0" borderId="13" xfId="0" applyNumberFormat="1" applyBorder="1"/>
    <xf numFmtId="0" fontId="0" fillId="0" borderId="13" xfId="0" applyBorder="1"/>
    <xf numFmtId="0" fontId="0" fillId="0" borderId="27" xfId="0" applyBorder="1"/>
    <xf numFmtId="0" fontId="0" fillId="0" borderId="28" xfId="0" applyBorder="1"/>
    <xf numFmtId="0" fontId="0" fillId="0" borderId="0" xfId="9" applyFont="1" applyFill="1" applyBorder="1" applyAlignment="1" applyProtection="1">
      <alignment horizontal="center" vertical="center"/>
      <protection locked="0"/>
    </xf>
    <xf numFmtId="2" fontId="2" fillId="0" borderId="0" xfId="0" applyNumberFormat="1" applyFont="1" applyBorder="1"/>
    <xf numFmtId="0" fontId="0" fillId="0" borderId="11" xfId="9" applyFont="1" applyFill="1" applyBorder="1" applyAlignment="1" applyProtection="1">
      <alignment horizontal="center" vertical="center"/>
      <protection locked="0"/>
    </xf>
    <xf numFmtId="0" fontId="0" fillId="0" borderId="12" xfId="0" applyFont="1" applyBorder="1" applyAlignment="1">
      <alignment horizontal="center"/>
    </xf>
    <xf numFmtId="8" fontId="2" fillId="0" borderId="6" xfId="0" applyNumberFormat="1" applyFont="1" applyBorder="1"/>
    <xf numFmtId="2" fontId="0" fillId="0" borderId="26" xfId="0" applyNumberFormat="1" applyBorder="1"/>
    <xf numFmtId="2" fontId="0" fillId="0" borderId="30" xfId="0" applyNumberFormat="1" applyBorder="1"/>
    <xf numFmtId="166" fontId="0" fillId="0" borderId="0" xfId="0" applyNumberFormat="1" applyBorder="1"/>
    <xf numFmtId="166" fontId="0" fillId="0" borderId="10" xfId="0" applyNumberFormat="1" applyBorder="1"/>
    <xf numFmtId="6" fontId="2" fillId="0" borderId="11" xfId="9" applyNumberFormat="1" applyFont="1" applyFill="1" applyBorder="1" applyAlignment="1" applyProtection="1">
      <alignment horizontal="center" vertical="center"/>
      <protection locked="0"/>
    </xf>
    <xf numFmtId="6" fontId="2" fillId="0" borderId="12" xfId="0" applyNumberFormat="1" applyFont="1" applyBorder="1" applyAlignment="1">
      <alignment horizontal="center"/>
    </xf>
    <xf numFmtId="2" fontId="0" fillId="0" borderId="6" xfId="0" applyNumberFormat="1" applyBorder="1"/>
    <xf numFmtId="0" fontId="0" fillId="0" borderId="0" xfId="0" applyFill="1" applyBorder="1"/>
    <xf numFmtId="0" fontId="37" fillId="0" borderId="0" xfId="9" applyFill="1" applyBorder="1" applyAlignment="1" applyProtection="1">
      <alignment horizontal="center" vertical="center"/>
      <protection locked="0"/>
    </xf>
    <xf numFmtId="0" fontId="1" fillId="0" borderId="11" xfId="9" applyFont="1" applyFill="1" applyBorder="1" applyAlignment="1" applyProtection="1">
      <alignment horizontal="center" vertical="center"/>
      <protection locked="0"/>
    </xf>
    <xf numFmtId="0" fontId="1" fillId="0" borderId="12" xfId="9" applyFont="1" applyFill="1" applyBorder="1" applyAlignment="1" applyProtection="1">
      <alignment horizontal="center" vertical="center"/>
      <protection locked="0"/>
    </xf>
    <xf numFmtId="166" fontId="0" fillId="0" borderId="14" xfId="0" applyNumberFormat="1" applyBorder="1"/>
    <xf numFmtId="166" fontId="0" fillId="0" borderId="26" xfId="0" applyNumberFormat="1" applyBorder="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8" fontId="0" fillId="0" borderId="0" xfId="0" applyNumberFormat="1"/>
    <xf numFmtId="0" fontId="5" fillId="0" borderId="0" xfId="0" applyFont="1" applyAlignment="1">
      <alignment horizontal="left" vertical="top" wrapText="1"/>
    </xf>
    <xf numFmtId="0" fontId="5" fillId="0" borderId="7" xfId="0" applyFont="1" applyBorder="1" applyAlignment="1">
      <alignment horizontal="left"/>
    </xf>
    <xf numFmtId="0" fontId="5" fillId="0" borderId="9" xfId="0" applyFont="1" applyBorder="1" applyAlignment="1">
      <alignment horizontal="left"/>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5"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cellXfs>
  <cellStyles count="10">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Normal_Workings baseline" xfId="9"/>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78" t="s">
        <v>223</v>
      </c>
      <c r="C26" s="178"/>
      <c r="D26" s="178"/>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24" activePane="bottomLeft" state="frozen"/>
      <selection activeCell="A7" sqref="A7"/>
      <selection pane="bottomLeft" activeCell="D31" sqref="D31"/>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83" t="s">
        <v>375</v>
      </c>
      <c r="C2" s="184"/>
      <c r="D2" s="184"/>
      <c r="E2" s="184"/>
      <c r="F2" s="185"/>
      <c r="Z2" s="26" t="s">
        <v>79</v>
      </c>
    </row>
    <row r="3" spans="2:26" ht="24.75" customHeight="1" x14ac:dyDescent="0.3">
      <c r="B3" s="186"/>
      <c r="C3" s="187"/>
      <c r="D3" s="187"/>
      <c r="E3" s="187"/>
      <c r="F3" s="188"/>
    </row>
    <row r="4" spans="2:26" ht="18" customHeight="1" x14ac:dyDescent="0.3">
      <c r="B4" s="25" t="s">
        <v>78</v>
      </c>
      <c r="C4" s="27"/>
      <c r="D4" s="27"/>
      <c r="E4" s="27"/>
      <c r="F4" s="27"/>
    </row>
    <row r="5" spans="2:26" ht="24.75" customHeight="1" x14ac:dyDescent="0.3">
      <c r="B5" s="197"/>
      <c r="C5" s="198"/>
      <c r="D5" s="198"/>
      <c r="E5" s="198"/>
      <c r="F5" s="199"/>
    </row>
    <row r="6" spans="2:26" ht="13.5" customHeight="1" x14ac:dyDescent="0.3">
      <c r="B6" s="27"/>
      <c r="C6" s="27"/>
      <c r="D6" s="27"/>
      <c r="E6" s="27"/>
      <c r="F6" s="27"/>
    </row>
    <row r="7" spans="2:26" x14ac:dyDescent="0.3">
      <c r="B7" s="25" t="s">
        <v>48</v>
      </c>
    </row>
    <row r="8" spans="2:26" x14ac:dyDescent="0.3">
      <c r="B8" s="193" t="s">
        <v>337</v>
      </c>
      <c r="C8" s="194"/>
      <c r="D8" s="189" t="s">
        <v>30</v>
      </c>
      <c r="E8" s="189"/>
      <c r="F8" s="189"/>
    </row>
    <row r="9" spans="2:26" ht="22.5" customHeight="1" x14ac:dyDescent="0.3">
      <c r="B9" s="195" t="s">
        <v>345</v>
      </c>
      <c r="C9" s="196"/>
      <c r="D9" s="182" t="s">
        <v>347</v>
      </c>
      <c r="E9" s="182"/>
      <c r="F9" s="182"/>
    </row>
    <row r="10" spans="2:26" ht="35.25" customHeight="1" x14ac:dyDescent="0.3">
      <c r="B10" s="195" t="s">
        <v>346</v>
      </c>
      <c r="C10" s="196"/>
      <c r="D10" s="190" t="s">
        <v>348</v>
      </c>
      <c r="E10" s="191"/>
      <c r="F10" s="192"/>
    </row>
    <row r="11" spans="2:26" ht="39" customHeight="1" x14ac:dyDescent="0.3">
      <c r="B11" s="195"/>
      <c r="C11" s="196"/>
      <c r="D11" s="182"/>
      <c r="E11" s="182"/>
      <c r="F11" s="182"/>
    </row>
    <row r="12" spans="2:26" ht="22.5" customHeight="1" x14ac:dyDescent="0.3">
      <c r="B12" s="195"/>
      <c r="C12" s="196"/>
      <c r="D12" s="182"/>
      <c r="E12" s="182"/>
      <c r="F12" s="182"/>
    </row>
    <row r="13" spans="2:26" ht="42" customHeight="1" x14ac:dyDescent="0.3">
      <c r="B13" s="195"/>
      <c r="C13" s="196"/>
      <c r="D13" s="182"/>
      <c r="E13" s="182"/>
      <c r="F13" s="182"/>
    </row>
    <row r="14" spans="2:26" ht="22.5" customHeight="1" x14ac:dyDescent="0.3">
      <c r="B14" s="195"/>
      <c r="C14" s="196"/>
      <c r="D14" s="182"/>
      <c r="E14" s="182"/>
      <c r="F14" s="182"/>
    </row>
    <row r="15" spans="2:26" ht="45.75" customHeight="1" x14ac:dyDescent="0.3">
      <c r="B15" s="195"/>
      <c r="C15" s="196"/>
      <c r="D15" s="182"/>
      <c r="E15" s="182"/>
      <c r="F15" s="182"/>
    </row>
    <row r="16" spans="2:26" ht="28.5" customHeight="1" x14ac:dyDescent="0.3">
      <c r="B16" s="195"/>
      <c r="C16" s="196"/>
      <c r="D16" s="182"/>
      <c r="E16" s="182"/>
      <c r="F16" s="182"/>
    </row>
    <row r="17" spans="2:11" ht="22.5" customHeight="1" x14ac:dyDescent="0.3">
      <c r="B17" s="179"/>
      <c r="C17" s="180"/>
      <c r="D17" s="181"/>
      <c r="E17" s="181"/>
      <c r="F17" s="181"/>
    </row>
    <row r="18" spans="2:11" ht="22.5" customHeight="1" x14ac:dyDescent="0.3">
      <c r="B18" s="179"/>
      <c r="C18" s="180"/>
      <c r="D18" s="181"/>
      <c r="E18" s="181"/>
      <c r="F18" s="181"/>
    </row>
    <row r="19" spans="2:11" ht="22.5" customHeight="1" x14ac:dyDescent="0.3">
      <c r="B19" s="179"/>
      <c r="C19" s="180"/>
      <c r="D19" s="181"/>
      <c r="E19" s="181"/>
      <c r="F19" s="181"/>
    </row>
    <row r="20" spans="2:11" ht="22.5" customHeight="1" x14ac:dyDescent="0.3">
      <c r="B20" s="179"/>
      <c r="C20" s="180"/>
      <c r="D20" s="181"/>
      <c r="E20" s="181"/>
      <c r="F20" s="181"/>
    </row>
    <row r="21" spans="2:11" ht="22.5" customHeight="1" x14ac:dyDescent="0.3">
      <c r="B21" s="179"/>
      <c r="C21" s="180"/>
      <c r="D21" s="181"/>
      <c r="E21" s="181"/>
      <c r="F21" s="181"/>
    </row>
    <row r="22" spans="2:11" ht="22.5" customHeight="1" x14ac:dyDescent="0.3">
      <c r="B22" s="179"/>
      <c r="C22" s="180"/>
      <c r="D22" s="181"/>
      <c r="E22" s="181"/>
      <c r="F22" s="181"/>
    </row>
    <row r="23" spans="2:11" ht="22.5" customHeight="1" x14ac:dyDescent="0.3">
      <c r="B23" s="179"/>
      <c r="C23" s="180"/>
      <c r="D23" s="181"/>
      <c r="E23" s="181"/>
      <c r="F23" s="181"/>
    </row>
    <row r="24" spans="2:11" ht="12.75" customHeight="1" x14ac:dyDescent="0.3">
      <c r="B24" s="28"/>
      <c r="C24" s="28"/>
      <c r="D24" s="29"/>
      <c r="E24" s="29"/>
      <c r="F24" s="29"/>
    </row>
    <row r="25" spans="2:11" x14ac:dyDescent="0.3">
      <c r="B25" s="25" t="s">
        <v>49</v>
      </c>
    </row>
    <row r="26" spans="2:11" ht="38.25" customHeight="1" x14ac:dyDescent="0.3">
      <c r="B26" s="201" t="s">
        <v>47</v>
      </c>
      <c r="C26" s="203" t="s">
        <v>27</v>
      </c>
      <c r="D26" s="203" t="s">
        <v>28</v>
      </c>
      <c r="E26" s="203" t="s">
        <v>30</v>
      </c>
      <c r="F26" s="201" t="s">
        <v>340</v>
      </c>
      <c r="G26" s="200" t="s">
        <v>100</v>
      </c>
      <c r="H26" s="200"/>
      <c r="I26" s="200"/>
      <c r="J26" s="200"/>
      <c r="K26" s="200"/>
    </row>
    <row r="27" spans="2:11" ht="36" customHeight="1" x14ac:dyDescent="0.3">
      <c r="B27" s="202"/>
      <c r="C27" s="204"/>
      <c r="D27" s="204"/>
      <c r="E27" s="204"/>
      <c r="F27" s="202"/>
      <c r="G27" s="64" t="s">
        <v>101</v>
      </c>
      <c r="H27" s="64" t="s">
        <v>102</v>
      </c>
      <c r="I27" s="64" t="s">
        <v>103</v>
      </c>
      <c r="J27" s="64" t="s">
        <v>104</v>
      </c>
      <c r="K27" s="64" t="s">
        <v>105</v>
      </c>
    </row>
    <row r="28" spans="2:11" ht="27.75" customHeight="1" x14ac:dyDescent="0.3">
      <c r="B28" s="30">
        <v>1</v>
      </c>
      <c r="C28" s="31" t="s">
        <v>358</v>
      </c>
      <c r="D28" s="30" t="s">
        <v>79</v>
      </c>
      <c r="E28" s="31"/>
      <c r="F28" s="30"/>
      <c r="G28" s="65">
        <f>'Option 1 (Baseline)'!$C$4</f>
        <v>-9.3000922945395583</v>
      </c>
      <c r="H28" s="65">
        <f>'Option 1 (Baseline)'!$C$5</f>
        <v>-9.5129922557224731</v>
      </c>
      <c r="I28" s="65">
        <f>'Option 1 (Baseline)'!$C$6</f>
        <v>-9.6546128465962155</v>
      </c>
      <c r="J28" s="65">
        <f>'Option 1 (Baseline)'!$C$7</f>
        <v>-9.7988355177200575</v>
      </c>
      <c r="K28" s="66"/>
    </row>
    <row r="29" spans="2:11" ht="27.75" customHeight="1" x14ac:dyDescent="0.3">
      <c r="B29" s="30">
        <v>2</v>
      </c>
      <c r="C29" s="30" t="s">
        <v>359</v>
      </c>
      <c r="D29" s="30" t="s">
        <v>29</v>
      </c>
      <c r="E29" s="31"/>
      <c r="F29" s="30"/>
      <c r="G29" s="65">
        <f>'Option 2'!$C$4</f>
        <v>-4.2779374219485895</v>
      </c>
      <c r="H29" s="65">
        <f>'Option 2'!$C$5</f>
        <v>-5.0696377900436485</v>
      </c>
      <c r="I29" s="65">
        <f>'Option 2'!$C$6</f>
        <v>-5.5962230360398202</v>
      </c>
      <c r="J29" s="65">
        <f>'Option 2'!$C$7</f>
        <v>-6.1323814019406733</v>
      </c>
      <c r="K29" s="30"/>
    </row>
    <row r="30" spans="2:11" ht="27.75" customHeight="1" x14ac:dyDescent="0.3">
      <c r="B30" s="174">
        <v>3</v>
      </c>
      <c r="C30" s="174"/>
      <c r="D30" s="174"/>
      <c r="E30" s="175"/>
      <c r="F30" s="174"/>
      <c r="G30" s="176"/>
      <c r="H30" s="176"/>
      <c r="I30" s="176"/>
      <c r="J30" s="176"/>
      <c r="K30" s="174"/>
    </row>
    <row r="31" spans="2:11" ht="27.75" customHeight="1" x14ac:dyDescent="0.3">
      <c r="B31" s="174">
        <v>4</v>
      </c>
      <c r="C31" s="174"/>
      <c r="D31" s="174"/>
      <c r="E31" s="175"/>
      <c r="F31" s="174"/>
      <c r="G31" s="176"/>
      <c r="H31" s="176"/>
      <c r="I31" s="176"/>
      <c r="J31" s="176"/>
      <c r="K31" s="174"/>
    </row>
    <row r="32" spans="2:11" ht="27.75" customHeight="1" x14ac:dyDescent="0.3">
      <c r="B32" s="174">
        <v>5</v>
      </c>
      <c r="C32" s="174"/>
      <c r="D32" s="174"/>
      <c r="E32" s="175"/>
      <c r="F32" s="174"/>
      <c r="G32" s="176"/>
      <c r="H32" s="176"/>
      <c r="I32" s="176"/>
      <c r="J32" s="176"/>
      <c r="K32" s="174"/>
    </row>
    <row r="33" spans="2:11" ht="27.75" customHeight="1" x14ac:dyDescent="0.3">
      <c r="B33" s="174">
        <v>6</v>
      </c>
      <c r="C33" s="174"/>
      <c r="D33" s="174"/>
      <c r="E33" s="175"/>
      <c r="F33" s="174"/>
      <c r="G33" s="176"/>
      <c r="H33" s="176"/>
      <c r="I33" s="176"/>
      <c r="J33" s="176"/>
      <c r="K33" s="174"/>
    </row>
    <row r="34" spans="2:11" ht="27.75" customHeight="1" x14ac:dyDescent="0.3">
      <c r="B34" s="174">
        <v>7</v>
      </c>
      <c r="C34" s="174"/>
      <c r="D34" s="174"/>
      <c r="E34" s="175"/>
      <c r="F34" s="174"/>
      <c r="G34" s="176"/>
      <c r="H34" s="176"/>
      <c r="I34" s="176"/>
      <c r="J34" s="176"/>
      <c r="K34" s="174"/>
    </row>
    <row r="35" spans="2:11" ht="27.75" customHeight="1" x14ac:dyDescent="0.3">
      <c r="B35" s="174">
        <v>8</v>
      </c>
      <c r="C35" s="174"/>
      <c r="D35" s="174"/>
      <c r="E35" s="175"/>
      <c r="F35" s="174"/>
      <c r="G35" s="176"/>
      <c r="H35" s="176"/>
      <c r="I35" s="176"/>
      <c r="J35" s="176"/>
      <c r="K35" s="174"/>
    </row>
    <row r="39" spans="2:11" x14ac:dyDescent="0.3">
      <c r="B39"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205" t="s">
        <v>73</v>
      </c>
      <c r="C13" s="206"/>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207"/>
      <c r="C14" s="208"/>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209"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209"/>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209"/>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09"/>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09"/>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09"/>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09"/>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09"/>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09"/>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09"/>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8"/>
  <sheetViews>
    <sheetView topLeftCell="A31" workbookViewId="0">
      <selection activeCell="C38" sqref="C38:E38"/>
    </sheetView>
  </sheetViews>
  <sheetFormatPr defaultRowHeight="15" x14ac:dyDescent="0.25"/>
  <cols>
    <col min="1" max="1" width="5.85546875" customWidth="1"/>
    <col min="2" max="2" width="35.28515625" customWidth="1"/>
    <col min="3" max="3" width="13.28515625" customWidth="1"/>
    <col min="7" max="7" width="28.5703125" customWidth="1"/>
    <col min="8" max="8" width="10.5703125" customWidth="1"/>
  </cols>
  <sheetData>
    <row r="1" spans="1:5" ht="18.75" x14ac:dyDescent="0.3">
      <c r="A1" s="1" t="s">
        <v>300</v>
      </c>
    </row>
    <row r="2" spans="1:5" x14ac:dyDescent="0.25">
      <c r="A2" t="s">
        <v>76</v>
      </c>
    </row>
    <row r="7" spans="1:5" x14ac:dyDescent="0.25">
      <c r="B7" t="s">
        <v>365</v>
      </c>
    </row>
    <row r="10" spans="1:5" ht="15.75" thickBot="1" x14ac:dyDescent="0.3">
      <c r="B10" t="s">
        <v>353</v>
      </c>
      <c r="C10" t="s">
        <v>255</v>
      </c>
      <c r="D10" t="s">
        <v>256</v>
      </c>
      <c r="E10" t="s">
        <v>257</v>
      </c>
    </row>
    <row r="11" spans="1:5" x14ac:dyDescent="0.25">
      <c r="B11" s="139" t="s">
        <v>350</v>
      </c>
      <c r="C11" s="144">
        <v>15609.33333333335</v>
      </c>
      <c r="D11" s="144">
        <v>20429.666666666664</v>
      </c>
      <c r="E11" s="144">
        <v>24083.333333333343</v>
      </c>
    </row>
    <row r="12" spans="1:5" x14ac:dyDescent="0.25">
      <c r="B12" s="140" t="s">
        <v>351</v>
      </c>
      <c r="C12" s="146">
        <v>1684794.9999986053</v>
      </c>
      <c r="D12" s="155">
        <v>2273065.3333330471</v>
      </c>
      <c r="E12" s="155">
        <v>2664464.3333366676</v>
      </c>
    </row>
    <row r="13" spans="1:5" x14ac:dyDescent="0.25">
      <c r="B13" s="140" t="s">
        <v>368</v>
      </c>
      <c r="C13" s="145">
        <f>167800.333333333/1000000</f>
        <v>0.167800333333333</v>
      </c>
      <c r="D13" s="145">
        <f>219618.916666667/1000000</f>
        <v>0.219618916666667</v>
      </c>
      <c r="E13" s="145">
        <f>280330/1000000</f>
        <v>0.28033000000000002</v>
      </c>
    </row>
    <row r="14" spans="1:5" x14ac:dyDescent="0.25">
      <c r="B14" s="140" t="s">
        <v>369</v>
      </c>
      <c r="C14" s="145">
        <f>438046.699999638/1000000</f>
        <v>0.43804669999963802</v>
      </c>
      <c r="D14" s="145">
        <f>590996.986666593/1000000</f>
        <v>0.59099698666659295</v>
      </c>
      <c r="E14" s="145">
        <f>746050.013334266/1000000</f>
        <v>0.74605001333426602</v>
      </c>
    </row>
    <row r="15" spans="1:5" ht="15.75" thickBot="1" x14ac:dyDescent="0.3">
      <c r="B15" s="142" t="s">
        <v>370</v>
      </c>
      <c r="C15" s="147">
        <f>SUM(C13:C14)</f>
        <v>0.60584703333297107</v>
      </c>
      <c r="D15" s="147">
        <f>SUM(D13:D14)</f>
        <v>0.81061590333325995</v>
      </c>
      <c r="E15" s="147">
        <f>SUM(E13:E14)</f>
        <v>1.026380013334266</v>
      </c>
    </row>
    <row r="17" spans="2:5" x14ac:dyDescent="0.25">
      <c r="B17" s="129"/>
    </row>
    <row r="18" spans="2:5" ht="15.75" thickBot="1" x14ac:dyDescent="0.3">
      <c r="B18" s="129" t="s">
        <v>366</v>
      </c>
      <c r="C18" t="s">
        <v>255</v>
      </c>
      <c r="D18" t="s">
        <v>256</v>
      </c>
      <c r="E18" t="s">
        <v>257</v>
      </c>
    </row>
    <row r="19" spans="2:5" x14ac:dyDescent="0.25">
      <c r="B19" s="139" t="s">
        <v>351</v>
      </c>
      <c r="C19" s="144">
        <v>181175.66666606389</v>
      </c>
      <c r="D19" s="144">
        <v>213387.99999774439</v>
      </c>
      <c r="E19" s="153">
        <v>336154.00000260607</v>
      </c>
    </row>
    <row r="20" spans="2:5" ht="15.75" thickBot="1" x14ac:dyDescent="0.3">
      <c r="B20" s="142" t="s">
        <v>369</v>
      </c>
      <c r="C20" s="147">
        <f>50729.1866664979/1000000</f>
        <v>5.0729186666497901E-2</v>
      </c>
      <c r="D20" s="147">
        <f>59748.6399993684/1000000</f>
        <v>5.97486399993684E-2</v>
      </c>
      <c r="E20" s="161">
        <f>94123.1200007297/1000000</f>
        <v>9.4123120000729699E-2</v>
      </c>
    </row>
    <row r="21" spans="2:5" x14ac:dyDescent="0.25">
      <c r="B21" s="129"/>
      <c r="C21" s="163"/>
      <c r="D21" s="163"/>
      <c r="E21" s="129"/>
    </row>
    <row r="22" spans="2:5" x14ac:dyDescent="0.25">
      <c r="B22" s="129"/>
      <c r="C22" s="163"/>
      <c r="D22" s="163"/>
      <c r="E22" s="129"/>
    </row>
    <row r="23" spans="2:5" ht="15.75" thickBot="1" x14ac:dyDescent="0.3">
      <c r="B23" t="s">
        <v>352</v>
      </c>
      <c r="C23" t="s">
        <v>255</v>
      </c>
      <c r="D23" t="s">
        <v>256</v>
      </c>
      <c r="E23" t="s">
        <v>257</v>
      </c>
    </row>
    <row r="24" spans="2:5" x14ac:dyDescent="0.25">
      <c r="B24" s="137" t="s">
        <v>350</v>
      </c>
      <c r="C24" s="144">
        <v>34066</v>
      </c>
      <c r="D24" s="154">
        <v>42582</v>
      </c>
      <c r="E24" s="154">
        <v>49692</v>
      </c>
    </row>
    <row r="25" spans="2:5" x14ac:dyDescent="0.25">
      <c r="B25" s="170" t="s">
        <v>371</v>
      </c>
      <c r="C25" s="145">
        <f>396528/1000000</f>
        <v>0.39652799999999999</v>
      </c>
      <c r="D25" s="145">
        <f>495654/1000000</f>
        <v>0.49565399999999998</v>
      </c>
      <c r="E25" s="145">
        <f>578414.88/1000000</f>
        <v>0.57841487999999996</v>
      </c>
    </row>
    <row r="26" spans="2:5" x14ac:dyDescent="0.25">
      <c r="B26" s="138" t="s">
        <v>351</v>
      </c>
      <c r="C26" s="146">
        <v>4428580</v>
      </c>
      <c r="D26" s="155">
        <v>5535660</v>
      </c>
      <c r="E26" s="155">
        <v>6459960</v>
      </c>
    </row>
    <row r="27" spans="2:5" x14ac:dyDescent="0.25">
      <c r="B27" s="170" t="s">
        <v>372</v>
      </c>
      <c r="C27" s="145">
        <f>1254764/1000000</f>
        <v>1.254764</v>
      </c>
      <c r="D27" s="145">
        <f>1568437/1000000</f>
        <v>1.5684370000000001</v>
      </c>
      <c r="E27" s="145">
        <f>1830322/1000000</f>
        <v>1.830322</v>
      </c>
    </row>
    <row r="28" spans="2:5" x14ac:dyDescent="0.25">
      <c r="B28" s="170" t="s">
        <v>373</v>
      </c>
      <c r="C28" s="145">
        <f>509351.91/1000000</f>
        <v>0.50935191000000002</v>
      </c>
      <c r="D28" s="145">
        <f>553356.8/1000000</f>
        <v>0.55335680000000009</v>
      </c>
      <c r="E28" s="145">
        <f>589848.53/1000000</f>
        <v>0.58984853000000004</v>
      </c>
    </row>
    <row r="29" spans="2:5" ht="15.75" thickBot="1" x14ac:dyDescent="0.3">
      <c r="B29" s="171" t="s">
        <v>374</v>
      </c>
      <c r="C29" s="147">
        <f>C25+C27+C28</f>
        <v>2.1606439100000001</v>
      </c>
      <c r="D29" s="147">
        <f>D25+D27+D28</f>
        <v>2.6174477999999999</v>
      </c>
      <c r="E29" s="147">
        <f>E25+E27+E28</f>
        <v>2.9985854100000005</v>
      </c>
    </row>
    <row r="32" spans="2:5" ht="15.75" thickBot="1" x14ac:dyDescent="0.3">
      <c r="B32" s="169" t="s">
        <v>367</v>
      </c>
      <c r="C32" t="s">
        <v>255</v>
      </c>
      <c r="D32" t="s">
        <v>256</v>
      </c>
      <c r="E32" t="s">
        <v>257</v>
      </c>
    </row>
    <row r="33" spans="2:7" x14ac:dyDescent="0.25">
      <c r="B33" s="137" t="s">
        <v>350</v>
      </c>
      <c r="C33" s="144">
        <f>C11+C24</f>
        <v>49675.33333333335</v>
      </c>
      <c r="D33" s="144">
        <f t="shared" ref="D33:E33" si="0">D11+D24</f>
        <v>63011.666666666664</v>
      </c>
      <c r="E33" s="143">
        <f t="shared" si="0"/>
        <v>73775.333333333343</v>
      </c>
    </row>
    <row r="34" spans="2:7" x14ac:dyDescent="0.25">
      <c r="B34" s="138" t="s">
        <v>351</v>
      </c>
      <c r="C34" s="146">
        <f>C12+C19+C26</f>
        <v>6294550.6666646693</v>
      </c>
      <c r="D34" s="146">
        <f t="shared" ref="D34:E34" si="1">D12+D19+D26</f>
        <v>8022113.3333307914</v>
      </c>
      <c r="E34" s="148">
        <f t="shared" si="1"/>
        <v>9460578.3333392739</v>
      </c>
    </row>
    <row r="35" spans="2:7" x14ac:dyDescent="0.25">
      <c r="B35" s="170" t="s">
        <v>371</v>
      </c>
      <c r="C35" s="145">
        <f>C13+C25</f>
        <v>0.56432833333333299</v>
      </c>
      <c r="D35" s="145">
        <f t="shared" ref="D35:E35" si="2">D13+D25</f>
        <v>0.71527291666666692</v>
      </c>
      <c r="E35" s="172">
        <f t="shared" si="2"/>
        <v>0.85874487999999993</v>
      </c>
    </row>
    <row r="36" spans="2:7" x14ac:dyDescent="0.25">
      <c r="B36" s="170" t="s">
        <v>372</v>
      </c>
      <c r="C36" s="145">
        <f>C14+C20+C27</f>
        <v>1.7435398866661358</v>
      </c>
      <c r="D36" s="145">
        <f t="shared" ref="D36:E36" si="3">D14+D20+D27</f>
        <v>2.2191826266659613</v>
      </c>
      <c r="E36" s="172">
        <f t="shared" si="3"/>
        <v>2.6704951333349958</v>
      </c>
    </row>
    <row r="37" spans="2:7" x14ac:dyDescent="0.25">
      <c r="B37" s="170" t="s">
        <v>373</v>
      </c>
      <c r="C37" s="145">
        <f>C28</f>
        <v>0.50935191000000002</v>
      </c>
      <c r="D37" s="145">
        <f t="shared" ref="D37:E37" si="4">D28</f>
        <v>0.55335680000000009</v>
      </c>
      <c r="E37" s="172">
        <f t="shared" si="4"/>
        <v>0.58984853000000004</v>
      </c>
    </row>
    <row r="38" spans="2:7" ht="15.75" thickBot="1" x14ac:dyDescent="0.3">
      <c r="B38" s="171" t="s">
        <v>374</v>
      </c>
      <c r="C38" s="147">
        <f>SUM(C35:C37)</f>
        <v>2.8172201299994688</v>
      </c>
      <c r="D38" s="147">
        <f t="shared" ref="D38:E38" si="5">SUM(D35:D37)</f>
        <v>3.4878123433326285</v>
      </c>
      <c r="E38" s="173">
        <f t="shared" si="5"/>
        <v>4.1190885433349962</v>
      </c>
      <c r="G38" s="149">
        <f>SUM(C38:E38)</f>
        <v>10.424121016667094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G13" sqref="G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7" width="10.85546875" style="4" bestFit="1"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-9.3000922945395583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-9.5129922557224731</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-9.6546128465962155</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-9.7988355177200575</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0" t="s">
        <v>11</v>
      </c>
      <c r="B13" s="61" t="s">
        <v>198</v>
      </c>
      <c r="C13" s="60"/>
      <c r="D13" s="61" t="s">
        <v>39</v>
      </c>
      <c r="E13" s="62">
        <f>-'Baseline Workings'!C37</f>
        <v>-0.50935191000000002</v>
      </c>
      <c r="F13" s="62">
        <f>-'Baseline Workings'!D37</f>
        <v>-0.55335680000000009</v>
      </c>
      <c r="G13" s="62">
        <f>-'Baseline Workings'!E37</f>
        <v>-0.58984853000000004</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1"/>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11"/>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11"/>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1"/>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2"/>
      <c r="B18" s="123" t="s">
        <v>195</v>
      </c>
      <c r="C18" s="128"/>
      <c r="D18" s="124" t="s">
        <v>39</v>
      </c>
      <c r="E18" s="59">
        <f>SUM(E13:E17)</f>
        <v>-0.50935191000000002</v>
      </c>
      <c r="F18" s="59">
        <f t="shared" ref="F18:AW18" si="0">SUM(F13:F17)</f>
        <v>-0.55335680000000009</v>
      </c>
      <c r="G18" s="59">
        <f t="shared" si="0"/>
        <v>-0.58984853000000004</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3"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3"/>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3"/>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3"/>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3"/>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3"/>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4"/>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-0.50935191000000002</v>
      </c>
      <c r="F26" s="59">
        <f t="shared" ref="F26:BD26" si="2">F18+F25</f>
        <v>-0.55335680000000009</v>
      </c>
      <c r="G26" s="59">
        <f t="shared" si="2"/>
        <v>-0.58984853000000004</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-0.35654633699999999</v>
      </c>
      <c r="F28" s="35">
        <f t="shared" ref="F28:AW28" si="3">F26*F27</f>
        <v>-0.38734976000000004</v>
      </c>
      <c r="G28" s="35">
        <f t="shared" si="3"/>
        <v>-0.41289397100000003</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-0.15280557300000003</v>
      </c>
      <c r="F29" s="35">
        <f t="shared" ref="F29:AW29" si="4">F26-F28</f>
        <v>-0.16600704000000005</v>
      </c>
      <c r="G29" s="35">
        <f t="shared" si="4"/>
        <v>-0.17695455900000001</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-7.9232519333333334E-3</v>
      </c>
      <c r="G30" s="35">
        <f>$E$28/'Fixed data'!$C$7</f>
        <v>-7.9232519333333334E-3</v>
      </c>
      <c r="H30" s="35">
        <f>$E$28/'Fixed data'!$C$7</f>
        <v>-7.9232519333333334E-3</v>
      </c>
      <c r="I30" s="35">
        <f>$E$28/'Fixed data'!$C$7</f>
        <v>-7.9232519333333334E-3</v>
      </c>
      <c r="J30" s="35">
        <f>$E$28/'Fixed data'!$C$7</f>
        <v>-7.9232519333333334E-3</v>
      </c>
      <c r="K30" s="35">
        <f>$E$28/'Fixed data'!$C$7</f>
        <v>-7.9232519333333334E-3</v>
      </c>
      <c r="L30" s="35">
        <f>$E$28/'Fixed data'!$C$7</f>
        <v>-7.9232519333333334E-3</v>
      </c>
      <c r="M30" s="35">
        <f>$E$28/'Fixed data'!$C$7</f>
        <v>-7.9232519333333334E-3</v>
      </c>
      <c r="N30" s="35">
        <f>$E$28/'Fixed data'!$C$7</f>
        <v>-7.9232519333333334E-3</v>
      </c>
      <c r="O30" s="35">
        <f>$E$28/'Fixed data'!$C$7</f>
        <v>-7.9232519333333334E-3</v>
      </c>
      <c r="P30" s="35">
        <f>$E$28/'Fixed data'!$C$7</f>
        <v>-7.9232519333333334E-3</v>
      </c>
      <c r="Q30" s="35">
        <f>$E$28/'Fixed data'!$C$7</f>
        <v>-7.9232519333333334E-3</v>
      </c>
      <c r="R30" s="35">
        <f>$E$28/'Fixed data'!$C$7</f>
        <v>-7.9232519333333334E-3</v>
      </c>
      <c r="S30" s="35">
        <f>$E$28/'Fixed data'!$C$7</f>
        <v>-7.9232519333333334E-3</v>
      </c>
      <c r="T30" s="35">
        <f>$E$28/'Fixed data'!$C$7</f>
        <v>-7.9232519333333334E-3</v>
      </c>
      <c r="U30" s="35">
        <f>$E$28/'Fixed data'!$C$7</f>
        <v>-7.9232519333333334E-3</v>
      </c>
      <c r="V30" s="35">
        <f>$E$28/'Fixed data'!$C$7</f>
        <v>-7.9232519333333334E-3</v>
      </c>
      <c r="W30" s="35">
        <f>$E$28/'Fixed data'!$C$7</f>
        <v>-7.9232519333333334E-3</v>
      </c>
      <c r="X30" s="35">
        <f>$E$28/'Fixed data'!$C$7</f>
        <v>-7.9232519333333334E-3</v>
      </c>
      <c r="Y30" s="35">
        <f>$E$28/'Fixed data'!$C$7</f>
        <v>-7.9232519333333334E-3</v>
      </c>
      <c r="Z30" s="35">
        <f>$E$28/'Fixed data'!$C$7</f>
        <v>-7.9232519333333334E-3</v>
      </c>
      <c r="AA30" s="35">
        <f>$E$28/'Fixed data'!$C$7</f>
        <v>-7.9232519333333334E-3</v>
      </c>
      <c r="AB30" s="35">
        <f>$E$28/'Fixed data'!$C$7</f>
        <v>-7.9232519333333334E-3</v>
      </c>
      <c r="AC30" s="35">
        <f>$E$28/'Fixed data'!$C$7</f>
        <v>-7.9232519333333334E-3</v>
      </c>
      <c r="AD30" s="35">
        <f>$E$28/'Fixed data'!$C$7</f>
        <v>-7.9232519333333334E-3</v>
      </c>
      <c r="AE30" s="35">
        <f>$E$28/'Fixed data'!$C$7</f>
        <v>-7.9232519333333334E-3</v>
      </c>
      <c r="AF30" s="35">
        <f>$E$28/'Fixed data'!$C$7</f>
        <v>-7.9232519333333334E-3</v>
      </c>
      <c r="AG30" s="35">
        <f>$E$28/'Fixed data'!$C$7</f>
        <v>-7.9232519333333334E-3</v>
      </c>
      <c r="AH30" s="35">
        <f>$E$28/'Fixed data'!$C$7</f>
        <v>-7.9232519333333334E-3</v>
      </c>
      <c r="AI30" s="35">
        <f>$E$28/'Fixed data'!$C$7</f>
        <v>-7.9232519333333334E-3</v>
      </c>
      <c r="AJ30" s="35">
        <f>$E$28/'Fixed data'!$C$7</f>
        <v>-7.9232519333333334E-3</v>
      </c>
      <c r="AK30" s="35">
        <f>$E$28/'Fixed data'!$C$7</f>
        <v>-7.9232519333333334E-3</v>
      </c>
      <c r="AL30" s="35">
        <f>$E$28/'Fixed data'!$C$7</f>
        <v>-7.9232519333333334E-3</v>
      </c>
      <c r="AM30" s="35">
        <f>$E$28/'Fixed data'!$C$7</f>
        <v>-7.9232519333333334E-3</v>
      </c>
      <c r="AN30" s="35">
        <f>$E$28/'Fixed data'!$C$7</f>
        <v>-7.9232519333333334E-3</v>
      </c>
      <c r="AO30" s="35">
        <f>$E$28/'Fixed data'!$C$7</f>
        <v>-7.9232519333333334E-3</v>
      </c>
      <c r="AP30" s="35">
        <f>$E$28/'Fixed data'!$C$7</f>
        <v>-7.9232519333333334E-3</v>
      </c>
      <c r="AQ30" s="35">
        <f>$E$28/'Fixed data'!$C$7</f>
        <v>-7.9232519333333334E-3</v>
      </c>
      <c r="AR30" s="35">
        <f>$E$28/'Fixed data'!$C$7</f>
        <v>-7.9232519333333334E-3</v>
      </c>
      <c r="AS30" s="35">
        <f>$E$28/'Fixed data'!$C$7</f>
        <v>-7.9232519333333334E-3</v>
      </c>
      <c r="AT30" s="35">
        <f>$E$28/'Fixed data'!$C$7</f>
        <v>-7.9232519333333334E-3</v>
      </c>
      <c r="AU30" s="35">
        <f>$E$28/'Fixed data'!$C$7</f>
        <v>-7.9232519333333334E-3</v>
      </c>
      <c r="AV30" s="35">
        <f>$E$28/'Fixed data'!$C$7</f>
        <v>-7.9232519333333334E-3</v>
      </c>
      <c r="AW30" s="35">
        <f>$E$28/'Fixed data'!$C$7</f>
        <v>-7.9232519333333334E-3</v>
      </c>
      <c r="AX30" s="35">
        <f>$E$28/'Fixed data'!$C$7</f>
        <v>-7.9232519333333334E-3</v>
      </c>
      <c r="AY30" s="35"/>
      <c r="AZ30" s="35"/>
      <c r="BA30" s="35"/>
      <c r="BB30" s="35"/>
      <c r="BC30" s="35"/>
      <c r="BD30" s="35"/>
    </row>
    <row r="31" spans="1:56" ht="16.5" hidden="1" customHeight="1" outlineLevel="1" x14ac:dyDescent="0.35">
      <c r="A31" s="114"/>
      <c r="B31" s="9" t="s">
        <v>2</v>
      </c>
      <c r="C31" s="11" t="s">
        <v>52</v>
      </c>
      <c r="D31" s="9" t="s">
        <v>39</v>
      </c>
      <c r="F31" s="35"/>
      <c r="G31" s="35">
        <f>$F$28/'Fixed data'!$C$7</f>
        <v>-8.6077724444444462E-3</v>
      </c>
      <c r="H31" s="35">
        <f>$F$28/'Fixed data'!$C$7</f>
        <v>-8.6077724444444462E-3</v>
      </c>
      <c r="I31" s="35">
        <f>$F$28/'Fixed data'!$C$7</f>
        <v>-8.6077724444444462E-3</v>
      </c>
      <c r="J31" s="35">
        <f>$F$28/'Fixed data'!$C$7</f>
        <v>-8.6077724444444462E-3</v>
      </c>
      <c r="K31" s="35">
        <f>$F$28/'Fixed data'!$C$7</f>
        <v>-8.6077724444444462E-3</v>
      </c>
      <c r="L31" s="35">
        <f>$F$28/'Fixed data'!$C$7</f>
        <v>-8.6077724444444462E-3</v>
      </c>
      <c r="M31" s="35">
        <f>$F$28/'Fixed data'!$C$7</f>
        <v>-8.6077724444444462E-3</v>
      </c>
      <c r="N31" s="35">
        <f>$F$28/'Fixed data'!$C$7</f>
        <v>-8.6077724444444462E-3</v>
      </c>
      <c r="O31" s="35">
        <f>$F$28/'Fixed data'!$C$7</f>
        <v>-8.6077724444444462E-3</v>
      </c>
      <c r="P31" s="35">
        <f>$F$28/'Fixed data'!$C$7</f>
        <v>-8.6077724444444462E-3</v>
      </c>
      <c r="Q31" s="35">
        <f>$F$28/'Fixed data'!$C$7</f>
        <v>-8.6077724444444462E-3</v>
      </c>
      <c r="R31" s="35">
        <f>$F$28/'Fixed data'!$C$7</f>
        <v>-8.6077724444444462E-3</v>
      </c>
      <c r="S31" s="35">
        <f>$F$28/'Fixed data'!$C$7</f>
        <v>-8.6077724444444462E-3</v>
      </c>
      <c r="T31" s="35">
        <f>$F$28/'Fixed data'!$C$7</f>
        <v>-8.6077724444444462E-3</v>
      </c>
      <c r="U31" s="35">
        <f>$F$28/'Fixed data'!$C$7</f>
        <v>-8.6077724444444462E-3</v>
      </c>
      <c r="V31" s="35">
        <f>$F$28/'Fixed data'!$C$7</f>
        <v>-8.6077724444444462E-3</v>
      </c>
      <c r="W31" s="35">
        <f>$F$28/'Fixed data'!$C$7</f>
        <v>-8.6077724444444462E-3</v>
      </c>
      <c r="X31" s="35">
        <f>$F$28/'Fixed data'!$C$7</f>
        <v>-8.6077724444444462E-3</v>
      </c>
      <c r="Y31" s="35">
        <f>$F$28/'Fixed data'!$C$7</f>
        <v>-8.6077724444444462E-3</v>
      </c>
      <c r="Z31" s="35">
        <f>$F$28/'Fixed data'!$C$7</f>
        <v>-8.6077724444444462E-3</v>
      </c>
      <c r="AA31" s="35">
        <f>$F$28/'Fixed data'!$C$7</f>
        <v>-8.6077724444444462E-3</v>
      </c>
      <c r="AB31" s="35">
        <f>$F$28/'Fixed data'!$C$7</f>
        <v>-8.6077724444444462E-3</v>
      </c>
      <c r="AC31" s="35">
        <f>$F$28/'Fixed data'!$C$7</f>
        <v>-8.6077724444444462E-3</v>
      </c>
      <c r="AD31" s="35">
        <f>$F$28/'Fixed data'!$C$7</f>
        <v>-8.6077724444444462E-3</v>
      </c>
      <c r="AE31" s="35">
        <f>$F$28/'Fixed data'!$C$7</f>
        <v>-8.6077724444444462E-3</v>
      </c>
      <c r="AF31" s="35">
        <f>$F$28/'Fixed data'!$C$7</f>
        <v>-8.6077724444444462E-3</v>
      </c>
      <c r="AG31" s="35">
        <f>$F$28/'Fixed data'!$C$7</f>
        <v>-8.6077724444444462E-3</v>
      </c>
      <c r="AH31" s="35">
        <f>$F$28/'Fixed data'!$C$7</f>
        <v>-8.6077724444444462E-3</v>
      </c>
      <c r="AI31" s="35">
        <f>$F$28/'Fixed data'!$C$7</f>
        <v>-8.6077724444444462E-3</v>
      </c>
      <c r="AJ31" s="35">
        <f>$F$28/'Fixed data'!$C$7</f>
        <v>-8.6077724444444462E-3</v>
      </c>
      <c r="AK31" s="35">
        <f>$F$28/'Fixed data'!$C$7</f>
        <v>-8.6077724444444462E-3</v>
      </c>
      <c r="AL31" s="35">
        <f>$F$28/'Fixed data'!$C$7</f>
        <v>-8.6077724444444462E-3</v>
      </c>
      <c r="AM31" s="35">
        <f>$F$28/'Fixed data'!$C$7</f>
        <v>-8.6077724444444462E-3</v>
      </c>
      <c r="AN31" s="35">
        <f>$F$28/'Fixed data'!$C$7</f>
        <v>-8.6077724444444462E-3</v>
      </c>
      <c r="AO31" s="35">
        <f>$F$28/'Fixed data'!$C$7</f>
        <v>-8.6077724444444462E-3</v>
      </c>
      <c r="AP31" s="35">
        <f>$F$28/'Fixed data'!$C$7</f>
        <v>-8.6077724444444462E-3</v>
      </c>
      <c r="AQ31" s="35">
        <f>$F$28/'Fixed data'!$C$7</f>
        <v>-8.6077724444444462E-3</v>
      </c>
      <c r="AR31" s="35">
        <f>$F$28/'Fixed data'!$C$7</f>
        <v>-8.6077724444444462E-3</v>
      </c>
      <c r="AS31" s="35">
        <f>$F$28/'Fixed data'!$C$7</f>
        <v>-8.6077724444444462E-3</v>
      </c>
      <c r="AT31" s="35">
        <f>$F$28/'Fixed data'!$C$7</f>
        <v>-8.6077724444444462E-3</v>
      </c>
      <c r="AU31" s="35">
        <f>$F$28/'Fixed data'!$C$7</f>
        <v>-8.6077724444444462E-3</v>
      </c>
      <c r="AV31" s="35">
        <f>$F$28/'Fixed data'!$C$7</f>
        <v>-8.6077724444444462E-3</v>
      </c>
      <c r="AW31" s="35">
        <f>$F$28/'Fixed data'!$C$7</f>
        <v>-8.6077724444444462E-3</v>
      </c>
      <c r="AX31" s="35">
        <f>$F$28/'Fixed data'!$C$7</f>
        <v>-8.6077724444444462E-3</v>
      </c>
      <c r="AY31" s="35">
        <f>$F$28/'Fixed data'!$C$7</f>
        <v>-8.6077724444444462E-3</v>
      </c>
      <c r="AZ31" s="35"/>
      <c r="BA31" s="35"/>
      <c r="BB31" s="35"/>
      <c r="BC31" s="35"/>
      <c r="BD31" s="35"/>
    </row>
    <row r="32" spans="1:56" ht="16.5" hidden="1" customHeight="1" outlineLevel="1" x14ac:dyDescent="0.35">
      <c r="A32" s="114"/>
      <c r="B32" s="9" t="s">
        <v>3</v>
      </c>
      <c r="C32" s="11" t="s">
        <v>53</v>
      </c>
      <c r="D32" s="9" t="s">
        <v>39</v>
      </c>
      <c r="F32" s="35"/>
      <c r="G32" s="35"/>
      <c r="H32" s="35">
        <f>$G$28/'Fixed data'!$C$7</f>
        <v>-9.1754215777777783E-3</v>
      </c>
      <c r="I32" s="35">
        <f>$G$28/'Fixed data'!$C$7</f>
        <v>-9.1754215777777783E-3</v>
      </c>
      <c r="J32" s="35">
        <f>$G$28/'Fixed data'!$C$7</f>
        <v>-9.1754215777777783E-3</v>
      </c>
      <c r="K32" s="35">
        <f>$G$28/'Fixed data'!$C$7</f>
        <v>-9.1754215777777783E-3</v>
      </c>
      <c r="L32" s="35">
        <f>$G$28/'Fixed data'!$C$7</f>
        <v>-9.1754215777777783E-3</v>
      </c>
      <c r="M32" s="35">
        <f>$G$28/'Fixed data'!$C$7</f>
        <v>-9.1754215777777783E-3</v>
      </c>
      <c r="N32" s="35">
        <f>$G$28/'Fixed data'!$C$7</f>
        <v>-9.1754215777777783E-3</v>
      </c>
      <c r="O32" s="35">
        <f>$G$28/'Fixed data'!$C$7</f>
        <v>-9.1754215777777783E-3</v>
      </c>
      <c r="P32" s="35">
        <f>$G$28/'Fixed data'!$C$7</f>
        <v>-9.1754215777777783E-3</v>
      </c>
      <c r="Q32" s="35">
        <f>$G$28/'Fixed data'!$C$7</f>
        <v>-9.1754215777777783E-3</v>
      </c>
      <c r="R32" s="35">
        <f>$G$28/'Fixed data'!$C$7</f>
        <v>-9.1754215777777783E-3</v>
      </c>
      <c r="S32" s="35">
        <f>$G$28/'Fixed data'!$C$7</f>
        <v>-9.1754215777777783E-3</v>
      </c>
      <c r="T32" s="35">
        <f>$G$28/'Fixed data'!$C$7</f>
        <v>-9.1754215777777783E-3</v>
      </c>
      <c r="U32" s="35">
        <f>$G$28/'Fixed data'!$C$7</f>
        <v>-9.1754215777777783E-3</v>
      </c>
      <c r="V32" s="35">
        <f>$G$28/'Fixed data'!$C$7</f>
        <v>-9.1754215777777783E-3</v>
      </c>
      <c r="W32" s="35">
        <f>$G$28/'Fixed data'!$C$7</f>
        <v>-9.1754215777777783E-3</v>
      </c>
      <c r="X32" s="35">
        <f>$G$28/'Fixed data'!$C$7</f>
        <v>-9.1754215777777783E-3</v>
      </c>
      <c r="Y32" s="35">
        <f>$G$28/'Fixed data'!$C$7</f>
        <v>-9.1754215777777783E-3</v>
      </c>
      <c r="Z32" s="35">
        <f>$G$28/'Fixed data'!$C$7</f>
        <v>-9.1754215777777783E-3</v>
      </c>
      <c r="AA32" s="35">
        <f>$G$28/'Fixed data'!$C$7</f>
        <v>-9.1754215777777783E-3</v>
      </c>
      <c r="AB32" s="35">
        <f>$G$28/'Fixed data'!$C$7</f>
        <v>-9.1754215777777783E-3</v>
      </c>
      <c r="AC32" s="35">
        <f>$G$28/'Fixed data'!$C$7</f>
        <v>-9.1754215777777783E-3</v>
      </c>
      <c r="AD32" s="35">
        <f>$G$28/'Fixed data'!$C$7</f>
        <v>-9.1754215777777783E-3</v>
      </c>
      <c r="AE32" s="35">
        <f>$G$28/'Fixed data'!$C$7</f>
        <v>-9.1754215777777783E-3</v>
      </c>
      <c r="AF32" s="35">
        <f>$G$28/'Fixed data'!$C$7</f>
        <v>-9.1754215777777783E-3</v>
      </c>
      <c r="AG32" s="35">
        <f>$G$28/'Fixed data'!$C$7</f>
        <v>-9.1754215777777783E-3</v>
      </c>
      <c r="AH32" s="35">
        <f>$G$28/'Fixed data'!$C$7</f>
        <v>-9.1754215777777783E-3</v>
      </c>
      <c r="AI32" s="35">
        <f>$G$28/'Fixed data'!$C$7</f>
        <v>-9.1754215777777783E-3</v>
      </c>
      <c r="AJ32" s="35">
        <f>$G$28/'Fixed data'!$C$7</f>
        <v>-9.1754215777777783E-3</v>
      </c>
      <c r="AK32" s="35">
        <f>$G$28/'Fixed data'!$C$7</f>
        <v>-9.1754215777777783E-3</v>
      </c>
      <c r="AL32" s="35">
        <f>$G$28/'Fixed data'!$C$7</f>
        <v>-9.1754215777777783E-3</v>
      </c>
      <c r="AM32" s="35">
        <f>$G$28/'Fixed data'!$C$7</f>
        <v>-9.1754215777777783E-3</v>
      </c>
      <c r="AN32" s="35">
        <f>$G$28/'Fixed data'!$C$7</f>
        <v>-9.1754215777777783E-3</v>
      </c>
      <c r="AO32" s="35">
        <f>$G$28/'Fixed data'!$C$7</f>
        <v>-9.1754215777777783E-3</v>
      </c>
      <c r="AP32" s="35">
        <f>$G$28/'Fixed data'!$C$7</f>
        <v>-9.1754215777777783E-3</v>
      </c>
      <c r="AQ32" s="35">
        <f>$G$28/'Fixed data'!$C$7</f>
        <v>-9.1754215777777783E-3</v>
      </c>
      <c r="AR32" s="35">
        <f>$G$28/'Fixed data'!$C$7</f>
        <v>-9.1754215777777783E-3</v>
      </c>
      <c r="AS32" s="35">
        <f>$G$28/'Fixed data'!$C$7</f>
        <v>-9.1754215777777783E-3</v>
      </c>
      <c r="AT32" s="35">
        <f>$G$28/'Fixed data'!$C$7</f>
        <v>-9.1754215777777783E-3</v>
      </c>
      <c r="AU32" s="35">
        <f>$G$28/'Fixed data'!$C$7</f>
        <v>-9.1754215777777783E-3</v>
      </c>
      <c r="AV32" s="35">
        <f>$G$28/'Fixed data'!$C$7</f>
        <v>-9.1754215777777783E-3</v>
      </c>
      <c r="AW32" s="35">
        <f>$G$28/'Fixed data'!$C$7</f>
        <v>-9.1754215777777783E-3</v>
      </c>
      <c r="AX32" s="35">
        <f>$G$28/'Fixed data'!$C$7</f>
        <v>-9.1754215777777783E-3</v>
      </c>
      <c r="AY32" s="35">
        <f>$G$28/'Fixed data'!$C$7</f>
        <v>-9.1754215777777783E-3</v>
      </c>
      <c r="AZ32" s="35">
        <f>$G$28/'Fixed data'!$C$7</f>
        <v>-9.1754215777777783E-3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-7.9232519333333334E-3</v>
      </c>
      <c r="G60" s="35">
        <f t="shared" si="5"/>
        <v>-1.653102437777778E-2</v>
      </c>
      <c r="H60" s="35">
        <f t="shared" si="5"/>
        <v>-2.570644595555556E-2</v>
      </c>
      <c r="I60" s="35">
        <f t="shared" si="5"/>
        <v>-2.570644595555556E-2</v>
      </c>
      <c r="J60" s="35">
        <f t="shared" si="5"/>
        <v>-2.570644595555556E-2</v>
      </c>
      <c r="K60" s="35">
        <f t="shared" si="5"/>
        <v>-2.570644595555556E-2</v>
      </c>
      <c r="L60" s="35">
        <f t="shared" si="5"/>
        <v>-2.570644595555556E-2</v>
      </c>
      <c r="M60" s="35">
        <f t="shared" si="5"/>
        <v>-2.570644595555556E-2</v>
      </c>
      <c r="N60" s="35">
        <f t="shared" si="5"/>
        <v>-2.570644595555556E-2</v>
      </c>
      <c r="O60" s="35">
        <f t="shared" si="5"/>
        <v>-2.570644595555556E-2</v>
      </c>
      <c r="P60" s="35">
        <f t="shared" si="5"/>
        <v>-2.570644595555556E-2</v>
      </c>
      <c r="Q60" s="35">
        <f t="shared" si="5"/>
        <v>-2.570644595555556E-2</v>
      </c>
      <c r="R60" s="35">
        <f t="shared" si="5"/>
        <v>-2.570644595555556E-2</v>
      </c>
      <c r="S60" s="35">
        <f t="shared" si="5"/>
        <v>-2.570644595555556E-2</v>
      </c>
      <c r="T60" s="35">
        <f t="shared" si="5"/>
        <v>-2.570644595555556E-2</v>
      </c>
      <c r="U60" s="35">
        <f t="shared" si="5"/>
        <v>-2.570644595555556E-2</v>
      </c>
      <c r="V60" s="35">
        <f t="shared" si="5"/>
        <v>-2.570644595555556E-2</v>
      </c>
      <c r="W60" s="35">
        <f t="shared" si="5"/>
        <v>-2.570644595555556E-2</v>
      </c>
      <c r="X60" s="35">
        <f t="shared" si="5"/>
        <v>-2.570644595555556E-2</v>
      </c>
      <c r="Y60" s="35">
        <f t="shared" si="5"/>
        <v>-2.570644595555556E-2</v>
      </c>
      <c r="Z60" s="35">
        <f t="shared" si="5"/>
        <v>-2.570644595555556E-2</v>
      </c>
      <c r="AA60" s="35">
        <f t="shared" si="5"/>
        <v>-2.570644595555556E-2</v>
      </c>
      <c r="AB60" s="35">
        <f t="shared" si="5"/>
        <v>-2.570644595555556E-2</v>
      </c>
      <c r="AC60" s="35">
        <f t="shared" si="5"/>
        <v>-2.570644595555556E-2</v>
      </c>
      <c r="AD60" s="35">
        <f t="shared" si="5"/>
        <v>-2.570644595555556E-2</v>
      </c>
      <c r="AE60" s="35">
        <f t="shared" si="5"/>
        <v>-2.570644595555556E-2</v>
      </c>
      <c r="AF60" s="35">
        <f t="shared" si="5"/>
        <v>-2.570644595555556E-2</v>
      </c>
      <c r="AG60" s="35">
        <f t="shared" si="5"/>
        <v>-2.570644595555556E-2</v>
      </c>
      <c r="AH60" s="35">
        <f t="shared" si="5"/>
        <v>-2.570644595555556E-2</v>
      </c>
      <c r="AI60" s="35">
        <f t="shared" si="5"/>
        <v>-2.570644595555556E-2</v>
      </c>
      <c r="AJ60" s="35">
        <f t="shared" si="5"/>
        <v>-2.570644595555556E-2</v>
      </c>
      <c r="AK60" s="35">
        <f t="shared" si="5"/>
        <v>-2.570644595555556E-2</v>
      </c>
      <c r="AL60" s="35">
        <f t="shared" si="5"/>
        <v>-2.570644595555556E-2</v>
      </c>
      <c r="AM60" s="35">
        <f t="shared" si="5"/>
        <v>-2.570644595555556E-2</v>
      </c>
      <c r="AN60" s="35">
        <f t="shared" si="5"/>
        <v>-2.570644595555556E-2</v>
      </c>
      <c r="AO60" s="35">
        <f t="shared" si="5"/>
        <v>-2.570644595555556E-2</v>
      </c>
      <c r="AP60" s="35">
        <f t="shared" si="5"/>
        <v>-2.570644595555556E-2</v>
      </c>
      <c r="AQ60" s="35">
        <f t="shared" si="5"/>
        <v>-2.570644595555556E-2</v>
      </c>
      <c r="AR60" s="35">
        <f t="shared" si="5"/>
        <v>-2.570644595555556E-2</v>
      </c>
      <c r="AS60" s="35">
        <f t="shared" si="5"/>
        <v>-2.570644595555556E-2</v>
      </c>
      <c r="AT60" s="35">
        <f t="shared" si="5"/>
        <v>-2.570644595555556E-2</v>
      </c>
      <c r="AU60" s="35">
        <f t="shared" si="5"/>
        <v>-2.570644595555556E-2</v>
      </c>
      <c r="AV60" s="35">
        <f t="shared" si="5"/>
        <v>-2.570644595555556E-2</v>
      </c>
      <c r="AW60" s="35">
        <f t="shared" si="5"/>
        <v>-2.570644595555556E-2</v>
      </c>
      <c r="AX60" s="35">
        <f t="shared" si="5"/>
        <v>-2.570644595555556E-2</v>
      </c>
      <c r="AY60" s="35">
        <f t="shared" si="5"/>
        <v>-1.7783194022222226E-2</v>
      </c>
      <c r="AZ60" s="35">
        <f t="shared" si="5"/>
        <v>-9.1754215777777783E-3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-0.35654633699999999</v>
      </c>
      <c r="G61" s="35">
        <f t="shared" ref="G61:BD61" si="6">F62</f>
        <v>-0.73597284506666671</v>
      </c>
      <c r="H61" s="35">
        <f t="shared" si="6"/>
        <v>-1.132335791688889</v>
      </c>
      <c r="I61" s="35">
        <f t="shared" si="6"/>
        <v>-1.1066293457333334</v>
      </c>
      <c r="J61" s="35">
        <f t="shared" si="6"/>
        <v>-1.0809228997777778</v>
      </c>
      <c r="K61" s="35">
        <f t="shared" si="6"/>
        <v>-1.0552164538222222</v>
      </c>
      <c r="L61" s="35">
        <f t="shared" si="6"/>
        <v>-1.0295100078666666</v>
      </c>
      <c r="M61" s="35">
        <f t="shared" si="6"/>
        <v>-1.003803561911111</v>
      </c>
      <c r="N61" s="35">
        <f t="shared" si="6"/>
        <v>-0.97809711595555537</v>
      </c>
      <c r="O61" s="35">
        <f t="shared" si="6"/>
        <v>-0.95239066999999977</v>
      </c>
      <c r="P61" s="35">
        <f t="shared" si="6"/>
        <v>-0.92668422404444417</v>
      </c>
      <c r="Q61" s="35">
        <f t="shared" si="6"/>
        <v>-0.90097777808888857</v>
      </c>
      <c r="R61" s="35">
        <f t="shared" si="6"/>
        <v>-0.87527133213333297</v>
      </c>
      <c r="S61" s="35">
        <f t="shared" si="6"/>
        <v>-0.84956488617777737</v>
      </c>
      <c r="T61" s="35">
        <f t="shared" si="6"/>
        <v>-0.82385844022222177</v>
      </c>
      <c r="U61" s="35">
        <f t="shared" si="6"/>
        <v>-0.79815199426666616</v>
      </c>
      <c r="V61" s="35">
        <f t="shared" si="6"/>
        <v>-0.77244554831111056</v>
      </c>
      <c r="W61" s="35">
        <f t="shared" si="6"/>
        <v>-0.74673910235555496</v>
      </c>
      <c r="X61" s="35">
        <f t="shared" si="6"/>
        <v>-0.72103265639999936</v>
      </c>
      <c r="Y61" s="35">
        <f t="shared" si="6"/>
        <v>-0.69532621044444376</v>
      </c>
      <c r="Z61" s="35">
        <f t="shared" si="6"/>
        <v>-0.66961976448888816</v>
      </c>
      <c r="AA61" s="35">
        <f t="shared" si="6"/>
        <v>-0.64391331853333256</v>
      </c>
      <c r="AB61" s="35">
        <f t="shared" si="6"/>
        <v>-0.61820687257777696</v>
      </c>
      <c r="AC61" s="35">
        <f t="shared" si="6"/>
        <v>-0.59250042662222135</v>
      </c>
      <c r="AD61" s="35">
        <f t="shared" si="6"/>
        <v>-0.56679398066666575</v>
      </c>
      <c r="AE61" s="35">
        <f t="shared" si="6"/>
        <v>-0.54108753471111015</v>
      </c>
      <c r="AF61" s="35">
        <f t="shared" si="6"/>
        <v>-0.51538108875555455</v>
      </c>
      <c r="AG61" s="35">
        <f t="shared" si="6"/>
        <v>-0.489674642799999</v>
      </c>
      <c r="AH61" s="35">
        <f t="shared" si="6"/>
        <v>-0.46396819684444346</v>
      </c>
      <c r="AI61" s="35">
        <f t="shared" si="6"/>
        <v>-0.43826175088888791</v>
      </c>
      <c r="AJ61" s="35">
        <f t="shared" si="6"/>
        <v>-0.41255530493333237</v>
      </c>
      <c r="AK61" s="35">
        <f t="shared" si="6"/>
        <v>-0.38684885897777682</v>
      </c>
      <c r="AL61" s="35">
        <f t="shared" si="6"/>
        <v>-0.36114241302222128</v>
      </c>
      <c r="AM61" s="35">
        <f t="shared" si="6"/>
        <v>-0.33543596706666573</v>
      </c>
      <c r="AN61" s="35">
        <f t="shared" si="6"/>
        <v>-0.30972952111111018</v>
      </c>
      <c r="AO61" s="35">
        <f t="shared" si="6"/>
        <v>-0.28402307515555464</v>
      </c>
      <c r="AP61" s="35">
        <f t="shared" si="6"/>
        <v>-0.25831662919999909</v>
      </c>
      <c r="AQ61" s="35">
        <f t="shared" si="6"/>
        <v>-0.23261018324444355</v>
      </c>
      <c r="AR61" s="35">
        <f t="shared" si="6"/>
        <v>-0.206903737288888</v>
      </c>
      <c r="AS61" s="35">
        <f t="shared" si="6"/>
        <v>-0.18119729133333246</v>
      </c>
      <c r="AT61" s="35">
        <f t="shared" si="6"/>
        <v>-0.15549084537777691</v>
      </c>
      <c r="AU61" s="35">
        <f t="shared" si="6"/>
        <v>-0.12978439942222136</v>
      </c>
      <c r="AV61" s="35">
        <f t="shared" si="6"/>
        <v>-0.1040779534666658</v>
      </c>
      <c r="AW61" s="35">
        <f t="shared" si="6"/>
        <v>-7.8371507511110244E-2</v>
      </c>
      <c r="AX61" s="35">
        <f t="shared" si="6"/>
        <v>-5.2665061555554685E-2</v>
      </c>
      <c r="AY61" s="35">
        <f t="shared" si="6"/>
        <v>-2.6958615599999125E-2</v>
      </c>
      <c r="AZ61" s="35">
        <f t="shared" si="6"/>
        <v>-9.1754215777768988E-3</v>
      </c>
      <c r="BA61" s="35">
        <f t="shared" si="6"/>
        <v>8.795048023202412E-16</v>
      </c>
      <c r="BB61" s="35">
        <f t="shared" si="6"/>
        <v>8.795048023202412E-16</v>
      </c>
      <c r="BC61" s="35">
        <f t="shared" si="6"/>
        <v>8.795048023202412E-16</v>
      </c>
      <c r="BD61" s="35">
        <f t="shared" si="6"/>
        <v>8.795048023202412E-16</v>
      </c>
    </row>
    <row r="62" spans="1:56" ht="16.5" hidden="1" customHeight="1" outlineLevel="1" x14ac:dyDescent="0.3">
      <c r="A62" s="114"/>
      <c r="B62" s="9" t="s">
        <v>33</v>
      </c>
      <c r="C62" s="9" t="s">
        <v>67</v>
      </c>
      <c r="D62" s="9" t="s">
        <v>39</v>
      </c>
      <c r="E62" s="35">
        <f t="shared" ref="E62:BD62" si="7">E28-E60+E61</f>
        <v>-0.35654633699999999</v>
      </c>
      <c r="F62" s="35">
        <f t="shared" si="7"/>
        <v>-0.73597284506666671</v>
      </c>
      <c r="G62" s="35">
        <f t="shared" si="7"/>
        <v>-1.132335791688889</v>
      </c>
      <c r="H62" s="35">
        <f t="shared" si="7"/>
        <v>-1.1066293457333334</v>
      </c>
      <c r="I62" s="35">
        <f t="shared" si="7"/>
        <v>-1.0809228997777778</v>
      </c>
      <c r="J62" s="35">
        <f t="shared" si="7"/>
        <v>-1.0552164538222222</v>
      </c>
      <c r="K62" s="35">
        <f t="shared" si="7"/>
        <v>-1.0295100078666666</v>
      </c>
      <c r="L62" s="35">
        <f t="shared" si="7"/>
        <v>-1.003803561911111</v>
      </c>
      <c r="M62" s="35">
        <f t="shared" si="7"/>
        <v>-0.97809711595555537</v>
      </c>
      <c r="N62" s="35">
        <f t="shared" si="7"/>
        <v>-0.95239066999999977</v>
      </c>
      <c r="O62" s="35">
        <f t="shared" si="7"/>
        <v>-0.92668422404444417</v>
      </c>
      <c r="P62" s="35">
        <f t="shared" si="7"/>
        <v>-0.90097777808888857</v>
      </c>
      <c r="Q62" s="35">
        <f t="shared" si="7"/>
        <v>-0.87527133213333297</v>
      </c>
      <c r="R62" s="35">
        <f t="shared" si="7"/>
        <v>-0.84956488617777737</v>
      </c>
      <c r="S62" s="35">
        <f t="shared" si="7"/>
        <v>-0.82385844022222177</v>
      </c>
      <c r="T62" s="35">
        <f t="shared" si="7"/>
        <v>-0.79815199426666616</v>
      </c>
      <c r="U62" s="35">
        <f t="shared" si="7"/>
        <v>-0.77244554831111056</v>
      </c>
      <c r="V62" s="35">
        <f t="shared" si="7"/>
        <v>-0.74673910235555496</v>
      </c>
      <c r="W62" s="35">
        <f t="shared" si="7"/>
        <v>-0.72103265639999936</v>
      </c>
      <c r="X62" s="35">
        <f t="shared" si="7"/>
        <v>-0.69532621044444376</v>
      </c>
      <c r="Y62" s="35">
        <f t="shared" si="7"/>
        <v>-0.66961976448888816</v>
      </c>
      <c r="Z62" s="35">
        <f t="shared" si="7"/>
        <v>-0.64391331853333256</v>
      </c>
      <c r="AA62" s="35">
        <f t="shared" si="7"/>
        <v>-0.61820687257777696</v>
      </c>
      <c r="AB62" s="35">
        <f t="shared" si="7"/>
        <v>-0.59250042662222135</v>
      </c>
      <c r="AC62" s="35">
        <f t="shared" si="7"/>
        <v>-0.56679398066666575</v>
      </c>
      <c r="AD62" s="35">
        <f t="shared" si="7"/>
        <v>-0.54108753471111015</v>
      </c>
      <c r="AE62" s="35">
        <f t="shared" si="7"/>
        <v>-0.51538108875555455</v>
      </c>
      <c r="AF62" s="35">
        <f t="shared" si="7"/>
        <v>-0.489674642799999</v>
      </c>
      <c r="AG62" s="35">
        <f t="shared" si="7"/>
        <v>-0.46396819684444346</v>
      </c>
      <c r="AH62" s="35">
        <f t="shared" si="7"/>
        <v>-0.43826175088888791</v>
      </c>
      <c r="AI62" s="35">
        <f t="shared" si="7"/>
        <v>-0.41255530493333237</v>
      </c>
      <c r="AJ62" s="35">
        <f t="shared" si="7"/>
        <v>-0.38684885897777682</v>
      </c>
      <c r="AK62" s="35">
        <f t="shared" si="7"/>
        <v>-0.36114241302222128</v>
      </c>
      <c r="AL62" s="35">
        <f t="shared" si="7"/>
        <v>-0.33543596706666573</v>
      </c>
      <c r="AM62" s="35">
        <f t="shared" si="7"/>
        <v>-0.30972952111111018</v>
      </c>
      <c r="AN62" s="35">
        <f t="shared" si="7"/>
        <v>-0.28402307515555464</v>
      </c>
      <c r="AO62" s="35">
        <f t="shared" si="7"/>
        <v>-0.25831662919999909</v>
      </c>
      <c r="AP62" s="35">
        <f t="shared" si="7"/>
        <v>-0.23261018324444355</v>
      </c>
      <c r="AQ62" s="35">
        <f t="shared" si="7"/>
        <v>-0.206903737288888</v>
      </c>
      <c r="AR62" s="35">
        <f t="shared" si="7"/>
        <v>-0.18119729133333246</v>
      </c>
      <c r="AS62" s="35">
        <f t="shared" si="7"/>
        <v>-0.15549084537777691</v>
      </c>
      <c r="AT62" s="35">
        <f t="shared" si="7"/>
        <v>-0.12978439942222136</v>
      </c>
      <c r="AU62" s="35">
        <f t="shared" si="7"/>
        <v>-0.1040779534666658</v>
      </c>
      <c r="AV62" s="35">
        <f t="shared" si="7"/>
        <v>-7.8371507511110244E-2</v>
      </c>
      <c r="AW62" s="35">
        <f t="shared" si="7"/>
        <v>-5.2665061555554685E-2</v>
      </c>
      <c r="AX62" s="35">
        <f t="shared" si="7"/>
        <v>-2.6958615599999125E-2</v>
      </c>
      <c r="AY62" s="35">
        <f t="shared" si="7"/>
        <v>-9.1754215777768988E-3</v>
      </c>
      <c r="AZ62" s="35">
        <f t="shared" si="7"/>
        <v>8.795048023202412E-16</v>
      </c>
      <c r="BA62" s="35">
        <f t="shared" si="7"/>
        <v>8.795048023202412E-16</v>
      </c>
      <c r="BB62" s="35">
        <f t="shared" si="7"/>
        <v>8.795048023202412E-16</v>
      </c>
      <c r="BC62" s="35">
        <f t="shared" si="7"/>
        <v>8.795048023202412E-16</v>
      </c>
      <c r="BD62" s="35">
        <f t="shared" si="7"/>
        <v>8.795048023202412E-16</v>
      </c>
    </row>
    <row r="63" spans="1:56" ht="16.5" collapsed="1" x14ac:dyDescent="0.3">
      <c r="A63" s="114"/>
      <c r="B63" s="9" t="s">
        <v>8</v>
      </c>
      <c r="C63" s="11" t="s">
        <v>66</v>
      </c>
      <c r="D63" s="9" t="s">
        <v>39</v>
      </c>
      <c r="E63" s="35">
        <f>AVERAGE(E61:E62)*'Fixed data'!$C$3</f>
        <v>-7.1309267399999997E-3</v>
      </c>
      <c r="F63" s="35">
        <f>AVERAGE(F61:F62)*'Fixed data'!$C$3</f>
        <v>-2.1850383641333335E-2</v>
      </c>
      <c r="G63" s="35">
        <f>AVERAGE(G61:G62)*'Fixed data'!$C$3</f>
        <v>-3.7366172735111114E-2</v>
      </c>
      <c r="H63" s="35">
        <f>AVERAGE(H61:H62)*'Fixed data'!$C$3</f>
        <v>-4.4779302748444445E-2</v>
      </c>
      <c r="I63" s="35">
        <f>AVERAGE(I61:I62)*'Fixed data'!$C$3</f>
        <v>-4.3751044910222227E-2</v>
      </c>
      <c r="J63" s="35">
        <f>AVERAGE(J61:J62)*'Fixed data'!$C$3</f>
        <v>-4.2722787072000001E-2</v>
      </c>
      <c r="K63" s="35">
        <f>AVERAGE(K61:K62)*'Fixed data'!$C$3</f>
        <v>-4.1694529233777776E-2</v>
      </c>
      <c r="L63" s="35">
        <f>AVERAGE(L61:L62)*'Fixed data'!$C$3</f>
        <v>-4.066627139555555E-2</v>
      </c>
      <c r="M63" s="35">
        <f>AVERAGE(M61:M62)*'Fixed data'!$C$3</f>
        <v>-3.9638013557333325E-2</v>
      </c>
      <c r="N63" s="35">
        <f>AVERAGE(N61:N62)*'Fixed data'!$C$3</f>
        <v>-3.8609755719111107E-2</v>
      </c>
      <c r="O63" s="35">
        <f>AVERAGE(O61:O62)*'Fixed data'!$C$3</f>
        <v>-3.7581497880888881E-2</v>
      </c>
      <c r="P63" s="35">
        <f>AVERAGE(P61:P62)*'Fixed data'!$C$3</f>
        <v>-3.6553240042666656E-2</v>
      </c>
      <c r="Q63" s="35">
        <f>AVERAGE(Q61:Q62)*'Fixed data'!$C$3</f>
        <v>-3.552498220444443E-2</v>
      </c>
      <c r="R63" s="35">
        <f>AVERAGE(R61:R62)*'Fixed data'!$C$3</f>
        <v>-3.4496724366222205E-2</v>
      </c>
      <c r="S63" s="35">
        <f>AVERAGE(S61:S62)*'Fixed data'!$C$3</f>
        <v>-3.3468466527999986E-2</v>
      </c>
      <c r="T63" s="35">
        <f>AVERAGE(T61:T62)*'Fixed data'!$C$3</f>
        <v>-3.2440208689777761E-2</v>
      </c>
      <c r="U63" s="35">
        <f>AVERAGE(U61:U62)*'Fixed data'!$C$3</f>
        <v>-3.1411950851555535E-2</v>
      </c>
      <c r="V63" s="35">
        <f>AVERAGE(V61:V62)*'Fixed data'!$C$3</f>
        <v>-3.038369301333331E-2</v>
      </c>
      <c r="W63" s="35">
        <f>AVERAGE(W61:W62)*'Fixed data'!$C$3</f>
        <v>-2.9355435175111088E-2</v>
      </c>
      <c r="X63" s="35">
        <f>AVERAGE(X61:X62)*'Fixed data'!$C$3</f>
        <v>-2.8327177336888863E-2</v>
      </c>
      <c r="Y63" s="35">
        <f>AVERAGE(Y61:Y62)*'Fixed data'!$C$3</f>
        <v>-2.7298919498666641E-2</v>
      </c>
      <c r="Z63" s="35">
        <f>AVERAGE(Z61:Z62)*'Fixed data'!$C$3</f>
        <v>-2.6270661660444415E-2</v>
      </c>
      <c r="AA63" s="35">
        <f>AVERAGE(AA61:AA62)*'Fixed data'!$C$3</f>
        <v>-2.524240382222219E-2</v>
      </c>
      <c r="AB63" s="35">
        <f>AVERAGE(AB61:AB62)*'Fixed data'!$C$3</f>
        <v>-2.4214145983999968E-2</v>
      </c>
      <c r="AC63" s="35">
        <f>AVERAGE(AC61:AC62)*'Fixed data'!$C$3</f>
        <v>-2.3185888145777742E-2</v>
      </c>
      <c r="AD63" s="35">
        <f>AVERAGE(AD61:AD62)*'Fixed data'!$C$3</f>
        <v>-2.2157630307555517E-2</v>
      </c>
      <c r="AE63" s="35">
        <f>AVERAGE(AE61:AE62)*'Fixed data'!$C$3</f>
        <v>-2.1129372469333295E-2</v>
      </c>
      <c r="AF63" s="35">
        <f>AVERAGE(AF61:AF62)*'Fixed data'!$C$3</f>
        <v>-2.0101114631111069E-2</v>
      </c>
      <c r="AG63" s="35">
        <f>AVERAGE(AG61:AG62)*'Fixed data'!$C$3</f>
        <v>-1.9072856792888851E-2</v>
      </c>
      <c r="AH63" s="35">
        <f>AVERAGE(AH61:AH62)*'Fixed data'!$C$3</f>
        <v>-1.8044598954666626E-2</v>
      </c>
      <c r="AI63" s="35">
        <f>AVERAGE(AI61:AI62)*'Fixed data'!$C$3</f>
        <v>-1.7016341116444407E-2</v>
      </c>
      <c r="AJ63" s="35">
        <f>AVERAGE(AJ61:AJ62)*'Fixed data'!$C$3</f>
        <v>-1.5988083278222182E-2</v>
      </c>
      <c r="AK63" s="35">
        <f>AVERAGE(AK61:AK62)*'Fixed data'!$C$3</f>
        <v>-1.4959825439999963E-2</v>
      </c>
      <c r="AL63" s="35">
        <f>AVERAGE(AL61:AL62)*'Fixed data'!$C$3</f>
        <v>-1.3931567601777739E-2</v>
      </c>
      <c r="AM63" s="35">
        <f>AVERAGE(AM61:AM62)*'Fixed data'!$C$3</f>
        <v>-1.2903309763555519E-2</v>
      </c>
      <c r="AN63" s="35">
        <f>AVERAGE(AN61:AN62)*'Fixed data'!$C$3</f>
        <v>-1.1875051925333295E-2</v>
      </c>
      <c r="AO63" s="35">
        <f>AVERAGE(AO61:AO62)*'Fixed data'!$C$3</f>
        <v>-1.0846794087111075E-2</v>
      </c>
      <c r="AP63" s="35">
        <f>AVERAGE(AP61:AP62)*'Fixed data'!$C$3</f>
        <v>-9.8185362488888532E-3</v>
      </c>
      <c r="AQ63" s="35">
        <f>AVERAGE(AQ61:AQ62)*'Fixed data'!$C$3</f>
        <v>-8.7902784106666312E-3</v>
      </c>
      <c r="AR63" s="35">
        <f>AVERAGE(AR61:AR62)*'Fixed data'!$C$3</f>
        <v>-7.7620205724444093E-3</v>
      </c>
      <c r="AS63" s="35">
        <f>AVERAGE(AS61:AS62)*'Fixed data'!$C$3</f>
        <v>-6.7337627342221873E-3</v>
      </c>
      <c r="AT63" s="35">
        <f>AVERAGE(AT61:AT62)*'Fixed data'!$C$3</f>
        <v>-5.7055048959999653E-3</v>
      </c>
      <c r="AU63" s="35">
        <f>AVERAGE(AU61:AU62)*'Fixed data'!$C$3</f>
        <v>-4.6772470577777434E-3</v>
      </c>
      <c r="AV63" s="35">
        <f>AVERAGE(AV61:AV62)*'Fixed data'!$C$3</f>
        <v>-3.648989219555521E-3</v>
      </c>
      <c r="AW63" s="35">
        <f>AVERAGE(AW61:AW62)*'Fixed data'!$C$3</f>
        <v>-2.620731381333299E-3</v>
      </c>
      <c r="AX63" s="35">
        <f>AVERAGE(AX61:AX62)*'Fixed data'!$C$3</f>
        <v>-1.5924735431110761E-3</v>
      </c>
      <c r="AY63" s="35">
        <f>AVERAGE(AY61:AY62)*'Fixed data'!$C$3</f>
        <v>-7.226807435555205E-4</v>
      </c>
      <c r="AZ63" s="35">
        <f>AVERAGE(AZ61:AZ62)*'Fixed data'!$C$3</f>
        <v>-1.8350843155552038E-4</v>
      </c>
      <c r="BA63" s="35">
        <f>AVERAGE(BA61:BA62)*'Fixed data'!$C$3</f>
        <v>3.518019209280965E-17</v>
      </c>
      <c r="BB63" s="35">
        <f>AVERAGE(BB61:BB62)*'Fixed data'!$C$3</f>
        <v>3.518019209280965E-17</v>
      </c>
      <c r="BC63" s="35">
        <f>AVERAGE(BC61:BC62)*'Fixed data'!$C$3</f>
        <v>3.518019209280965E-17</v>
      </c>
      <c r="BD63" s="35">
        <f>AVERAGE(BD61:BD62)*'Fixed data'!$C$3</f>
        <v>3.518019209280965E-17</v>
      </c>
    </row>
    <row r="64" spans="1:56" ht="15.75" thickBot="1" x14ac:dyDescent="0.35">
      <c r="A64" s="113"/>
      <c r="B64" s="12" t="s">
        <v>93</v>
      </c>
      <c r="C64" s="12" t="s">
        <v>44</v>
      </c>
      <c r="D64" s="12" t="s">
        <v>39</v>
      </c>
      <c r="E64" s="53">
        <f t="shared" ref="E64:BD64" si="8">E29+E60+E63</f>
        <v>-0.15993649974000002</v>
      </c>
      <c r="F64" s="53">
        <f t="shared" si="8"/>
        <v>-0.19578067557466672</v>
      </c>
      <c r="G64" s="53">
        <f t="shared" si="8"/>
        <v>-0.23085175611288891</v>
      </c>
      <c r="H64" s="53">
        <f t="shared" si="8"/>
        <v>-7.0485748704000012E-2</v>
      </c>
      <c r="I64" s="53">
        <f t="shared" si="8"/>
        <v>-6.9457490865777793E-2</v>
      </c>
      <c r="J64" s="53">
        <f t="shared" si="8"/>
        <v>-6.8429233027555561E-2</v>
      </c>
      <c r="K64" s="53">
        <f t="shared" si="8"/>
        <v>-6.7400975189333329E-2</v>
      </c>
      <c r="L64" s="53">
        <f t="shared" si="8"/>
        <v>-6.637271735111111E-2</v>
      </c>
      <c r="M64" s="53">
        <f t="shared" si="8"/>
        <v>-6.5344459512888892E-2</v>
      </c>
      <c r="N64" s="53">
        <f t="shared" si="8"/>
        <v>-6.4316201674666673E-2</v>
      </c>
      <c r="O64" s="53">
        <f t="shared" si="8"/>
        <v>-6.3287943836444441E-2</v>
      </c>
      <c r="P64" s="53">
        <f t="shared" si="8"/>
        <v>-6.2259685998222215E-2</v>
      </c>
      <c r="Q64" s="53">
        <f t="shared" si="8"/>
        <v>-6.123142815999999E-2</v>
      </c>
      <c r="R64" s="53">
        <f t="shared" si="8"/>
        <v>-6.0203170321777764E-2</v>
      </c>
      <c r="S64" s="53">
        <f t="shared" si="8"/>
        <v>-5.9174912483555546E-2</v>
      </c>
      <c r="T64" s="53">
        <f t="shared" si="8"/>
        <v>-5.8146654645333321E-2</v>
      </c>
      <c r="U64" s="53">
        <f t="shared" si="8"/>
        <v>-5.7118396807111095E-2</v>
      </c>
      <c r="V64" s="53">
        <f t="shared" si="8"/>
        <v>-5.609013896888887E-2</v>
      </c>
      <c r="W64" s="53">
        <f t="shared" si="8"/>
        <v>-5.5061881130666651E-2</v>
      </c>
      <c r="X64" s="53">
        <f t="shared" si="8"/>
        <v>-5.4033623292444419E-2</v>
      </c>
      <c r="Y64" s="53">
        <f t="shared" si="8"/>
        <v>-5.30053654542222E-2</v>
      </c>
      <c r="Z64" s="53">
        <f t="shared" si="8"/>
        <v>-5.1977107615999975E-2</v>
      </c>
      <c r="AA64" s="53">
        <f t="shared" si="8"/>
        <v>-5.0948849777777749E-2</v>
      </c>
      <c r="AB64" s="53">
        <f t="shared" si="8"/>
        <v>-4.9920591939555531E-2</v>
      </c>
      <c r="AC64" s="53">
        <f t="shared" si="8"/>
        <v>-4.8892334101333298E-2</v>
      </c>
      <c r="AD64" s="53">
        <f t="shared" si="8"/>
        <v>-4.786407626311108E-2</v>
      </c>
      <c r="AE64" s="53">
        <f t="shared" si="8"/>
        <v>-4.6835818424888855E-2</v>
      </c>
      <c r="AF64" s="53">
        <f t="shared" si="8"/>
        <v>-4.5807560586666629E-2</v>
      </c>
      <c r="AG64" s="53">
        <f t="shared" si="8"/>
        <v>-4.4779302748444411E-2</v>
      </c>
      <c r="AH64" s="53">
        <f t="shared" si="8"/>
        <v>-4.3751044910222185E-2</v>
      </c>
      <c r="AI64" s="53">
        <f t="shared" si="8"/>
        <v>-4.2722787071999967E-2</v>
      </c>
      <c r="AJ64" s="53">
        <f t="shared" si="8"/>
        <v>-4.1694529233777741E-2</v>
      </c>
      <c r="AK64" s="53">
        <f t="shared" si="8"/>
        <v>-4.0666271395555523E-2</v>
      </c>
      <c r="AL64" s="53">
        <f t="shared" si="8"/>
        <v>-3.9638013557333297E-2</v>
      </c>
      <c r="AM64" s="53">
        <f t="shared" si="8"/>
        <v>-3.8609755719111079E-2</v>
      </c>
      <c r="AN64" s="53">
        <f t="shared" si="8"/>
        <v>-3.7581497880888853E-2</v>
      </c>
      <c r="AO64" s="53">
        <f t="shared" si="8"/>
        <v>-3.6553240042666635E-2</v>
      </c>
      <c r="AP64" s="53">
        <f t="shared" si="8"/>
        <v>-3.5524982204444416E-2</v>
      </c>
      <c r="AQ64" s="53">
        <f t="shared" si="8"/>
        <v>-3.4496724366222191E-2</v>
      </c>
      <c r="AR64" s="53">
        <f t="shared" si="8"/>
        <v>-3.3468466527999965E-2</v>
      </c>
      <c r="AS64" s="53">
        <f t="shared" si="8"/>
        <v>-3.2440208689777747E-2</v>
      </c>
      <c r="AT64" s="53">
        <f t="shared" si="8"/>
        <v>-3.1411950851555528E-2</v>
      </c>
      <c r="AU64" s="53">
        <f t="shared" si="8"/>
        <v>-3.0383693013333303E-2</v>
      </c>
      <c r="AV64" s="53">
        <f t="shared" si="8"/>
        <v>-2.9355435175111081E-2</v>
      </c>
      <c r="AW64" s="53">
        <f t="shared" si="8"/>
        <v>-2.8327177336888859E-2</v>
      </c>
      <c r="AX64" s="53">
        <f t="shared" si="8"/>
        <v>-2.7298919498666637E-2</v>
      </c>
      <c r="AY64" s="53">
        <f t="shared" si="8"/>
        <v>-1.8505874765777745E-2</v>
      </c>
      <c r="AZ64" s="53">
        <f t="shared" si="8"/>
        <v>-9.3589300093332994E-3</v>
      </c>
      <c r="BA64" s="53">
        <f t="shared" si="8"/>
        <v>3.518019209280965E-17</v>
      </c>
      <c r="BB64" s="53">
        <f t="shared" si="8"/>
        <v>3.518019209280965E-17</v>
      </c>
      <c r="BC64" s="53">
        <f t="shared" si="8"/>
        <v>3.518019209280965E-17</v>
      </c>
      <c r="BD64" s="53">
        <f t="shared" si="8"/>
        <v>3.518019209280965E-17</v>
      </c>
    </row>
    <row r="65" spans="1:56" ht="12.75" customHeight="1" x14ac:dyDescent="0.3">
      <c r="A65" s="215"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16"/>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16"/>
      <c r="B67" s="9" t="s">
        <v>296</v>
      </c>
      <c r="C67" s="11"/>
      <c r="D67" s="11" t="s">
        <v>39</v>
      </c>
      <c r="E67" s="82">
        <f>-'Baseline Workings'!C35</f>
        <v>-0.56432833333333299</v>
      </c>
      <c r="F67" s="82">
        <f>-'Baseline Workings'!D35</f>
        <v>-0.71527291666666692</v>
      </c>
      <c r="G67" s="82">
        <f>-'Baseline Workings'!E35</f>
        <v>-0.85874487999999993</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16"/>
      <c r="B68" s="9" t="s">
        <v>297</v>
      </c>
      <c r="C68" s="9"/>
      <c r="D68" s="9" t="s">
        <v>39</v>
      </c>
      <c r="E68" s="82">
        <f>-'Baseline Workings'!C36</f>
        <v>-1.7435398866661358</v>
      </c>
      <c r="F68" s="82">
        <f>-'Baseline Workings'!D36</f>
        <v>-2.2191826266659613</v>
      </c>
      <c r="G68" s="82">
        <f>-'Baseline Workings'!E36</f>
        <v>-2.6704951333349958</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16"/>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16"/>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16"/>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16"/>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16"/>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16"/>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16"/>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17"/>
      <c r="B76" s="13" t="s">
        <v>99</v>
      </c>
      <c r="C76" s="13"/>
      <c r="D76" s="13" t="s">
        <v>39</v>
      </c>
      <c r="E76" s="53">
        <f>SUM(E65:E75)</f>
        <v>-2.3078682199994689</v>
      </c>
      <c r="F76" s="53">
        <f t="shared" ref="F76:BD76" si="9">SUM(F65:F75)</f>
        <v>-2.9344555433326285</v>
      </c>
      <c r="G76" s="53">
        <f t="shared" si="9"/>
        <v>-3.5292400133349959</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-2.467804719739469</v>
      </c>
      <c r="F77" s="54">
        <f>IF('Fixed data'!$G$19=FALSE,F64+F76,F64)</f>
        <v>-3.130236218907295</v>
      </c>
      <c r="G77" s="54">
        <f>IF('Fixed data'!$G$19=FALSE,G64+G76,G64)</f>
        <v>-3.760091769447885</v>
      </c>
      <c r="H77" s="54">
        <f>IF('Fixed data'!$G$19=FALSE,H64+H76,H64)</f>
        <v>-7.0485748704000012E-2</v>
      </c>
      <c r="I77" s="54">
        <f>IF('Fixed data'!$G$19=FALSE,I64+I76,I64)</f>
        <v>-6.9457490865777793E-2</v>
      </c>
      <c r="J77" s="54">
        <f>IF('Fixed data'!$G$19=FALSE,J64+J76,J64)</f>
        <v>-6.8429233027555561E-2</v>
      </c>
      <c r="K77" s="54">
        <f>IF('Fixed data'!$G$19=FALSE,K64+K76,K64)</f>
        <v>-6.7400975189333329E-2</v>
      </c>
      <c r="L77" s="54">
        <f>IF('Fixed data'!$G$19=FALSE,L64+L76,L64)</f>
        <v>-6.637271735111111E-2</v>
      </c>
      <c r="M77" s="54">
        <f>IF('Fixed data'!$G$19=FALSE,M64+M76,M64)</f>
        <v>-6.5344459512888892E-2</v>
      </c>
      <c r="N77" s="54">
        <f>IF('Fixed data'!$G$19=FALSE,N64+N76,N64)</f>
        <v>-6.4316201674666673E-2</v>
      </c>
      <c r="O77" s="54">
        <f>IF('Fixed data'!$G$19=FALSE,O64+O76,O64)</f>
        <v>-6.3287943836444441E-2</v>
      </c>
      <c r="P77" s="54">
        <f>IF('Fixed data'!$G$19=FALSE,P64+P76,P64)</f>
        <v>-6.2259685998222215E-2</v>
      </c>
      <c r="Q77" s="54">
        <f>IF('Fixed data'!$G$19=FALSE,Q64+Q76,Q64)</f>
        <v>-6.123142815999999E-2</v>
      </c>
      <c r="R77" s="54">
        <f>IF('Fixed data'!$G$19=FALSE,R64+R76,R64)</f>
        <v>-6.0203170321777764E-2</v>
      </c>
      <c r="S77" s="54">
        <f>IF('Fixed data'!$G$19=FALSE,S64+S76,S64)</f>
        <v>-5.9174912483555546E-2</v>
      </c>
      <c r="T77" s="54">
        <f>IF('Fixed data'!$G$19=FALSE,T64+T76,T64)</f>
        <v>-5.8146654645333321E-2</v>
      </c>
      <c r="U77" s="54">
        <f>IF('Fixed data'!$G$19=FALSE,U64+U76,U64)</f>
        <v>-5.7118396807111095E-2</v>
      </c>
      <c r="V77" s="54">
        <f>IF('Fixed data'!$G$19=FALSE,V64+V76,V64)</f>
        <v>-5.609013896888887E-2</v>
      </c>
      <c r="W77" s="54">
        <f>IF('Fixed data'!$G$19=FALSE,W64+W76,W64)</f>
        <v>-5.5061881130666651E-2</v>
      </c>
      <c r="X77" s="54">
        <f>IF('Fixed data'!$G$19=FALSE,X64+X76,X64)</f>
        <v>-5.4033623292444419E-2</v>
      </c>
      <c r="Y77" s="54">
        <f>IF('Fixed data'!$G$19=FALSE,Y64+Y76,Y64)</f>
        <v>-5.30053654542222E-2</v>
      </c>
      <c r="Z77" s="54">
        <f>IF('Fixed data'!$G$19=FALSE,Z64+Z76,Z64)</f>
        <v>-5.1977107615999975E-2</v>
      </c>
      <c r="AA77" s="54">
        <f>IF('Fixed data'!$G$19=FALSE,AA64+AA76,AA64)</f>
        <v>-5.0948849777777749E-2</v>
      </c>
      <c r="AB77" s="54">
        <f>IF('Fixed data'!$G$19=FALSE,AB64+AB76,AB64)</f>
        <v>-4.9920591939555531E-2</v>
      </c>
      <c r="AC77" s="54">
        <f>IF('Fixed data'!$G$19=FALSE,AC64+AC76,AC64)</f>
        <v>-4.8892334101333298E-2</v>
      </c>
      <c r="AD77" s="54">
        <f>IF('Fixed data'!$G$19=FALSE,AD64+AD76,AD64)</f>
        <v>-4.786407626311108E-2</v>
      </c>
      <c r="AE77" s="54">
        <f>IF('Fixed data'!$G$19=FALSE,AE64+AE76,AE64)</f>
        <v>-4.6835818424888855E-2</v>
      </c>
      <c r="AF77" s="54">
        <f>IF('Fixed data'!$G$19=FALSE,AF64+AF76,AF64)</f>
        <v>-4.5807560586666629E-2</v>
      </c>
      <c r="AG77" s="54">
        <f>IF('Fixed data'!$G$19=FALSE,AG64+AG76,AG64)</f>
        <v>-4.4779302748444411E-2</v>
      </c>
      <c r="AH77" s="54">
        <f>IF('Fixed data'!$G$19=FALSE,AH64+AH76,AH64)</f>
        <v>-4.3751044910222185E-2</v>
      </c>
      <c r="AI77" s="54">
        <f>IF('Fixed data'!$G$19=FALSE,AI64+AI76,AI64)</f>
        <v>-4.2722787071999967E-2</v>
      </c>
      <c r="AJ77" s="54">
        <f>IF('Fixed data'!$G$19=FALSE,AJ64+AJ76,AJ64)</f>
        <v>-4.1694529233777741E-2</v>
      </c>
      <c r="AK77" s="54">
        <f>IF('Fixed data'!$G$19=FALSE,AK64+AK76,AK64)</f>
        <v>-4.0666271395555523E-2</v>
      </c>
      <c r="AL77" s="54">
        <f>IF('Fixed data'!$G$19=FALSE,AL64+AL76,AL64)</f>
        <v>-3.9638013557333297E-2</v>
      </c>
      <c r="AM77" s="54">
        <f>IF('Fixed data'!$G$19=FALSE,AM64+AM76,AM64)</f>
        <v>-3.8609755719111079E-2</v>
      </c>
      <c r="AN77" s="54">
        <f>IF('Fixed data'!$G$19=FALSE,AN64+AN76,AN64)</f>
        <v>-3.7581497880888853E-2</v>
      </c>
      <c r="AO77" s="54">
        <f>IF('Fixed data'!$G$19=FALSE,AO64+AO76,AO64)</f>
        <v>-3.6553240042666635E-2</v>
      </c>
      <c r="AP77" s="54">
        <f>IF('Fixed data'!$G$19=FALSE,AP64+AP76,AP64)</f>
        <v>-3.5524982204444416E-2</v>
      </c>
      <c r="AQ77" s="54">
        <f>IF('Fixed data'!$G$19=FALSE,AQ64+AQ76,AQ64)</f>
        <v>-3.4496724366222191E-2</v>
      </c>
      <c r="AR77" s="54">
        <f>IF('Fixed data'!$G$19=FALSE,AR64+AR76,AR64)</f>
        <v>-3.3468466527999965E-2</v>
      </c>
      <c r="AS77" s="54">
        <f>IF('Fixed data'!$G$19=FALSE,AS64+AS76,AS64)</f>
        <v>-3.2440208689777747E-2</v>
      </c>
      <c r="AT77" s="54">
        <f>IF('Fixed data'!$G$19=FALSE,AT64+AT76,AT64)</f>
        <v>-3.1411950851555528E-2</v>
      </c>
      <c r="AU77" s="54">
        <f>IF('Fixed data'!$G$19=FALSE,AU64+AU76,AU64)</f>
        <v>-3.0383693013333303E-2</v>
      </c>
      <c r="AV77" s="54">
        <f>IF('Fixed data'!$G$19=FALSE,AV64+AV76,AV64)</f>
        <v>-2.9355435175111081E-2</v>
      </c>
      <c r="AW77" s="54">
        <f>IF('Fixed data'!$G$19=FALSE,AW64+AW76,AW64)</f>
        <v>-2.8327177336888859E-2</v>
      </c>
      <c r="AX77" s="54">
        <f>IF('Fixed data'!$G$19=FALSE,AX64+AX76,AX64)</f>
        <v>-2.7298919498666637E-2</v>
      </c>
      <c r="AY77" s="54">
        <f>IF('Fixed data'!$G$19=FALSE,AY64+AY76,AY64)</f>
        <v>-1.8505874765777745E-2</v>
      </c>
      <c r="AZ77" s="54">
        <f>IF('Fixed data'!$G$19=FALSE,AZ64+AZ76,AZ64)</f>
        <v>-9.3589300093332994E-3</v>
      </c>
      <c r="BA77" s="54">
        <f>IF('Fixed data'!$G$19=FALSE,BA64+BA76,BA64)</f>
        <v>3.518019209280965E-17</v>
      </c>
      <c r="BB77" s="54">
        <f>IF('Fixed data'!$G$19=FALSE,BB64+BB76,BB64)</f>
        <v>3.518019209280965E-17</v>
      </c>
      <c r="BC77" s="54">
        <f>IF('Fixed data'!$G$19=FALSE,BC64+BC76,BC64)</f>
        <v>3.518019209280965E-17</v>
      </c>
      <c r="BD77" s="54">
        <f>IF('Fixed data'!$G$19=FALSE,BD64+BD76,BD64)</f>
        <v>3.518019209280965E-17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-2.3843523862217095</v>
      </c>
      <c r="F80" s="55">
        <f t="shared" ref="F80:BD80" si="10">F77*F78</f>
        <v>-2.9221090050244301</v>
      </c>
      <c r="G80" s="55">
        <f t="shared" si="10"/>
        <v>-3.3913873440958873</v>
      </c>
      <c r="H80" s="55">
        <f t="shared" si="10"/>
        <v>-6.1424257871615533E-2</v>
      </c>
      <c r="I80" s="55">
        <f t="shared" si="10"/>
        <v>-5.8481343546305943E-2</v>
      </c>
      <c r="J80" s="55">
        <f t="shared" si="10"/>
        <v>-5.5667225157401808E-2</v>
      </c>
      <c r="K80" s="55">
        <f t="shared" si="10"/>
        <v>-5.2976557240090358E-2</v>
      </c>
      <c r="L80" s="55">
        <f t="shared" si="10"/>
        <v>-5.0404208573908621E-2</v>
      </c>
      <c r="M80" s="55">
        <f t="shared" si="10"/>
        <v>-4.7945253805596846E-2</v>
      </c>
      <c r="N80" s="55">
        <f t="shared" si="10"/>
        <v>-4.559496539352316E-2</v>
      </c>
      <c r="O80" s="55">
        <f t="shared" si="10"/>
        <v>-4.3348805861510034E-2</v>
      </c>
      <c r="P80" s="55">
        <f t="shared" si="10"/>
        <v>-4.1202420350348996E-2</v>
      </c>
      <c r="Q80" s="55">
        <f t="shared" si="10"/>
        <v>-3.9151629455728171E-2</v>
      </c>
      <c r="R80" s="55">
        <f t="shared" si="10"/>
        <v>-3.7192422341719336E-2</v>
      </c>
      <c r="S80" s="55">
        <f t="shared" si="10"/>
        <v>-3.5320950119378164E-2</v>
      </c>
      <c r="T80" s="55">
        <f t="shared" si="10"/>
        <v>-3.3533519480401834E-2</v>
      </c>
      <c r="U80" s="55">
        <f t="shared" si="10"/>
        <v>-3.1826586576166195E-2</v>
      </c>
      <c r="V80" s="55">
        <f t="shared" si="10"/>
        <v>-3.0196751132826615E-2</v>
      </c>
      <c r="W80" s="55">
        <f t="shared" si="10"/>
        <v>-2.8640750793516679E-2</v>
      </c>
      <c r="X80" s="55">
        <f t="shared" si="10"/>
        <v>-2.7155455679015048E-2</v>
      </c>
      <c r="Y80" s="55">
        <f t="shared" si="10"/>
        <v>-2.5737863158574983E-2</v>
      </c>
      <c r="Z80" s="55">
        <f t="shared" si="10"/>
        <v>-2.4385092822922502E-2</v>
      </c>
      <c r="AA80" s="55">
        <f t="shared" si="10"/>
        <v>-2.3094381651730118E-2</v>
      </c>
      <c r="AB80" s="55">
        <f t="shared" si="10"/>
        <v>-2.1863079368161543E-2</v>
      </c>
      <c r="AC80" s="55">
        <f t="shared" si="10"/>
        <v>-2.0688643973361592E-2</v>
      </c>
      <c r="AD80" s="55">
        <f t="shared" si="10"/>
        <v>-1.9568637454033422E-2</v>
      </c>
      <c r="AE80" s="55">
        <f t="shared" si="10"/>
        <v>-1.8500721656503152E-2</v>
      </c>
      <c r="AF80" s="55">
        <f t="shared" si="10"/>
        <v>-1.7482654320920537E-2</v>
      </c>
      <c r="AG80" s="55">
        <f t="shared" si="10"/>
        <v>-1.6512285269483413E-2</v>
      </c>
      <c r="AH80" s="55">
        <f t="shared" si="10"/>
        <v>-1.5587552742803911E-2</v>
      </c>
      <c r="AI80" s="55">
        <f t="shared" si="10"/>
        <v>-1.7088565634253733E-2</v>
      </c>
      <c r="AJ80" s="55">
        <f t="shared" si="10"/>
        <v>-1.6191529822382259E-2</v>
      </c>
      <c r="AK80" s="55">
        <f t="shared" si="10"/>
        <v>-1.533225167296986E-2</v>
      </c>
      <c r="AL80" s="55">
        <f t="shared" si="10"/>
        <v>-1.4509292698591435E-2</v>
      </c>
      <c r="AM80" s="55">
        <f t="shared" si="10"/>
        <v>-1.3721266176009512E-2</v>
      </c>
      <c r="AN80" s="55">
        <f t="shared" si="10"/>
        <v>-1.2966835351105816E-2</v>
      </c>
      <c r="AO80" s="55">
        <f t="shared" si="10"/>
        <v>-1.2244711704466464E-2</v>
      </c>
      <c r="AP80" s="55">
        <f t="shared" si="10"/>
        <v>-1.1553653275610427E-2</v>
      </c>
      <c r="AQ80" s="55">
        <f t="shared" si="10"/>
        <v>-1.0892463043916494E-2</v>
      </c>
      <c r="AR80" s="55">
        <f t="shared" si="10"/>
        <v>-1.0259987364367569E-2</v>
      </c>
      <c r="AS80" s="55">
        <f t="shared" si="10"/>
        <v>-9.6551144562924875E-3</v>
      </c>
      <c r="AT80" s="55">
        <f t="shared" si="10"/>
        <v>-9.0767729433452286E-3</v>
      </c>
      <c r="AU80" s="55">
        <f t="shared" si="10"/>
        <v>-8.5239304430188359E-3</v>
      </c>
      <c r="AV80" s="55">
        <f t="shared" si="10"/>
        <v>-7.9955922040471084E-3</v>
      </c>
      <c r="AW80" s="55">
        <f t="shared" si="10"/>
        <v>-7.4907997901010491E-3</v>
      </c>
      <c r="AX80" s="55">
        <f t="shared" si="10"/>
        <v>-7.0086298082392817E-3</v>
      </c>
      <c r="AY80" s="55">
        <f t="shared" si="10"/>
        <v>-4.6127514889445333E-3</v>
      </c>
      <c r="AZ80" s="55">
        <f t="shared" si="10"/>
        <v>-2.2648498404238037E-3</v>
      </c>
      <c r="BA80" s="55">
        <f t="shared" si="10"/>
        <v>8.2655964112754053E-18</v>
      </c>
      <c r="BB80" s="55">
        <f t="shared" si="10"/>
        <v>8.0248508847334029E-18</v>
      </c>
      <c r="BC80" s="55">
        <f t="shared" si="10"/>
        <v>7.7911173638188372E-18</v>
      </c>
      <c r="BD80" s="55">
        <f t="shared" si="10"/>
        <v>7.564191615358095E-18</v>
      </c>
    </row>
    <row r="81" spans="1:56" x14ac:dyDescent="0.3">
      <c r="A81" s="75"/>
      <c r="B81" s="15" t="s">
        <v>18</v>
      </c>
      <c r="C81" s="15"/>
      <c r="D81" s="14" t="s">
        <v>39</v>
      </c>
      <c r="E81" s="56">
        <f>+E80</f>
        <v>-2.3843523862217095</v>
      </c>
      <c r="F81" s="56">
        <f t="shared" ref="F81:BD81" si="11">+E81+F80</f>
        <v>-5.30646139124614</v>
      </c>
      <c r="G81" s="56">
        <f t="shared" si="11"/>
        <v>-8.6978487353420277</v>
      </c>
      <c r="H81" s="56">
        <f t="shared" si="11"/>
        <v>-8.7592729932136439</v>
      </c>
      <c r="I81" s="56">
        <f t="shared" si="11"/>
        <v>-8.8177543367599505</v>
      </c>
      <c r="J81" s="56">
        <f t="shared" si="11"/>
        <v>-8.8734215619173522</v>
      </c>
      <c r="K81" s="56">
        <f t="shared" si="11"/>
        <v>-8.926398119157442</v>
      </c>
      <c r="L81" s="56">
        <f t="shared" si="11"/>
        <v>-8.9768023277313507</v>
      </c>
      <c r="M81" s="56">
        <f t="shared" si="11"/>
        <v>-9.024747581536948</v>
      </c>
      <c r="N81" s="56">
        <f t="shared" si="11"/>
        <v>-9.0703425469304708</v>
      </c>
      <c r="O81" s="56">
        <f t="shared" si="11"/>
        <v>-9.1136913527919816</v>
      </c>
      <c r="P81" s="56">
        <f t="shared" si="11"/>
        <v>-9.1548937731423301</v>
      </c>
      <c r="Q81" s="56">
        <f t="shared" si="11"/>
        <v>-9.1940454025980589</v>
      </c>
      <c r="R81" s="56">
        <f t="shared" si="11"/>
        <v>-9.2312378249397788</v>
      </c>
      <c r="S81" s="56">
        <f t="shared" si="11"/>
        <v>-9.2665587750591563</v>
      </c>
      <c r="T81" s="56">
        <f t="shared" si="11"/>
        <v>-9.3000922945395583</v>
      </c>
      <c r="U81" s="56">
        <f t="shared" si="11"/>
        <v>-9.3319188811157243</v>
      </c>
      <c r="V81" s="56">
        <f t="shared" si="11"/>
        <v>-9.3621156322485515</v>
      </c>
      <c r="W81" s="56">
        <f t="shared" si="11"/>
        <v>-9.3907563830420688</v>
      </c>
      <c r="X81" s="56">
        <f t="shared" si="11"/>
        <v>-9.4179118387210838</v>
      </c>
      <c r="Y81" s="56">
        <f t="shared" si="11"/>
        <v>-9.443649701879659</v>
      </c>
      <c r="Z81" s="56">
        <f t="shared" si="11"/>
        <v>-9.4680347947025822</v>
      </c>
      <c r="AA81" s="56">
        <f t="shared" si="11"/>
        <v>-9.4911291763543115</v>
      </c>
      <c r="AB81" s="56">
        <f t="shared" si="11"/>
        <v>-9.5129922557224731</v>
      </c>
      <c r="AC81" s="56">
        <f t="shared" si="11"/>
        <v>-9.5336808996958347</v>
      </c>
      <c r="AD81" s="56">
        <f t="shared" si="11"/>
        <v>-9.5532495371498687</v>
      </c>
      <c r="AE81" s="56">
        <f t="shared" si="11"/>
        <v>-9.5717502588063716</v>
      </c>
      <c r="AF81" s="56">
        <f t="shared" si="11"/>
        <v>-9.589232913127292</v>
      </c>
      <c r="AG81" s="56">
        <f t="shared" si="11"/>
        <v>-9.6057451983967752</v>
      </c>
      <c r="AH81" s="56">
        <f t="shared" si="11"/>
        <v>-9.6213327511395796</v>
      </c>
      <c r="AI81" s="56">
        <f t="shared" si="11"/>
        <v>-9.6384213167738331</v>
      </c>
      <c r="AJ81" s="56">
        <f t="shared" si="11"/>
        <v>-9.6546128465962155</v>
      </c>
      <c r="AK81" s="56">
        <f t="shared" si="11"/>
        <v>-9.669945098269185</v>
      </c>
      <c r="AL81" s="56">
        <f t="shared" si="11"/>
        <v>-9.684454390967776</v>
      </c>
      <c r="AM81" s="56">
        <f t="shared" si="11"/>
        <v>-9.6981756571437856</v>
      </c>
      <c r="AN81" s="56">
        <f t="shared" si="11"/>
        <v>-9.7111424924948917</v>
      </c>
      <c r="AO81" s="56">
        <f t="shared" si="11"/>
        <v>-9.7233872041993585</v>
      </c>
      <c r="AP81" s="56">
        <f t="shared" si="11"/>
        <v>-9.7349408574749692</v>
      </c>
      <c r="AQ81" s="56">
        <f t="shared" si="11"/>
        <v>-9.7458333205188854</v>
      </c>
      <c r="AR81" s="56">
        <f t="shared" si="11"/>
        <v>-9.756093307883253</v>
      </c>
      <c r="AS81" s="56">
        <f t="shared" si="11"/>
        <v>-9.765748422339545</v>
      </c>
      <c r="AT81" s="56">
        <f t="shared" si="11"/>
        <v>-9.7748251952828902</v>
      </c>
      <c r="AU81" s="56">
        <f t="shared" si="11"/>
        <v>-9.7833491257259091</v>
      </c>
      <c r="AV81" s="56">
        <f t="shared" si="11"/>
        <v>-9.791344717929956</v>
      </c>
      <c r="AW81" s="56">
        <f t="shared" si="11"/>
        <v>-9.7988355177200575</v>
      </c>
      <c r="AX81" s="56">
        <f t="shared" si="11"/>
        <v>-9.8058441475282976</v>
      </c>
      <c r="AY81" s="56">
        <f t="shared" si="11"/>
        <v>-9.8104568990172414</v>
      </c>
      <c r="AZ81" s="56">
        <f t="shared" si="11"/>
        <v>-9.8127217488576655</v>
      </c>
      <c r="BA81" s="56">
        <f t="shared" si="11"/>
        <v>-9.8127217488576655</v>
      </c>
      <c r="BB81" s="56">
        <f t="shared" si="11"/>
        <v>-9.8127217488576655</v>
      </c>
      <c r="BC81" s="56">
        <f t="shared" si="11"/>
        <v>-9.8127217488576655</v>
      </c>
      <c r="BD81" s="56">
        <f t="shared" si="11"/>
        <v>-9.8127217488576655</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18"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18"/>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18"/>
      <c r="B88" s="4" t="s">
        <v>212</v>
      </c>
      <c r="D88" s="4" t="s">
        <v>207</v>
      </c>
      <c r="E88" s="44">
        <f>-'Baseline Workings'!C33</f>
        <v>-49675.33333333335</v>
      </c>
      <c r="F88" s="44">
        <f>-'Baseline Workings'!D33</f>
        <v>-63011.666666666664</v>
      </c>
      <c r="G88" s="44">
        <f>-'Baseline Workings'!E33</f>
        <v>-73775.333333333343</v>
      </c>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18"/>
      <c r="B89" s="4" t="s">
        <v>213</v>
      </c>
      <c r="D89" s="4" t="s">
        <v>87</v>
      </c>
      <c r="E89" s="44">
        <f>-'Baseline Workings'!C34</f>
        <v>-6294550.6666646693</v>
      </c>
      <c r="F89" s="44">
        <f>-'Baseline Workings'!D34</f>
        <v>-8022113.3333307914</v>
      </c>
      <c r="G89" s="44">
        <f>-'Baseline Workings'!E34</f>
        <v>-9460578.3333392739</v>
      </c>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18"/>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18"/>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18"/>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18"/>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G14" sqref="G14"/>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-4.2779374219485895</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-5.0696377900436485</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-5.5962230360398202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-6.1323814019406733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0" t="s">
        <v>11</v>
      </c>
      <c r="B13" s="61" t="s">
        <v>198</v>
      </c>
      <c r="C13" s="60"/>
      <c r="D13" s="61" t="s">
        <v>39</v>
      </c>
      <c r="E13" s="62">
        <f>-'Option 2 Workings'!$D$10</f>
        <v>-1.9919960000000001</v>
      </c>
      <c r="F13" s="62">
        <f>-'Option 2 Workings'!E10</f>
        <v>-2.0377960000000002</v>
      </c>
      <c r="G13" s="62">
        <f>-'Option 2 Workings'!F10</f>
        <v>-2.1187960000000001</v>
      </c>
      <c r="H13" s="62"/>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1"/>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211"/>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211"/>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1"/>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2"/>
      <c r="B18" s="123" t="s">
        <v>195</v>
      </c>
      <c r="C18" s="128"/>
      <c r="D18" s="124" t="s">
        <v>39</v>
      </c>
      <c r="E18" s="59">
        <f>SUM(E13:E17)</f>
        <v>-1.9919960000000001</v>
      </c>
      <c r="F18" s="59">
        <f t="shared" ref="F18:AW18" si="0">SUM(F13:F17)</f>
        <v>-2.0377960000000002</v>
      </c>
      <c r="G18" s="59">
        <f t="shared" si="0"/>
        <v>-2.1187960000000001</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3"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3"/>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3"/>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3"/>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3"/>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3"/>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4"/>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-1.9919960000000001</v>
      </c>
      <c r="F26" s="59">
        <f t="shared" ref="F26:BD26" si="2">F18+F25</f>
        <v>-2.0377960000000002</v>
      </c>
      <c r="G26" s="59">
        <f t="shared" si="2"/>
        <v>-2.1187960000000001</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-1.3943972</v>
      </c>
      <c r="F28" s="35">
        <f t="shared" ref="F28:AW28" si="3">F26*F27</f>
        <v>-1.4264572</v>
      </c>
      <c r="G28" s="35">
        <f t="shared" si="3"/>
        <v>-1.4831572</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-0.5975988000000001</v>
      </c>
      <c r="F29" s="35">
        <f t="shared" ref="F29:AW29" si="4">F26-F28</f>
        <v>-0.61133880000000018</v>
      </c>
      <c r="G29" s="35">
        <f t="shared" si="4"/>
        <v>-0.63563880000000017</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-3.0986604444444444E-2</v>
      </c>
      <c r="G30" s="35">
        <f>$E$28/'Fixed data'!$C$7</f>
        <v>-3.0986604444444444E-2</v>
      </c>
      <c r="H30" s="35">
        <f>$E$28/'Fixed data'!$C$7</f>
        <v>-3.0986604444444444E-2</v>
      </c>
      <c r="I30" s="35">
        <f>$E$28/'Fixed data'!$C$7</f>
        <v>-3.0986604444444444E-2</v>
      </c>
      <c r="J30" s="35">
        <f>$E$28/'Fixed data'!$C$7</f>
        <v>-3.0986604444444444E-2</v>
      </c>
      <c r="K30" s="35">
        <f>$E$28/'Fixed data'!$C$7</f>
        <v>-3.0986604444444444E-2</v>
      </c>
      <c r="L30" s="35">
        <f>$E$28/'Fixed data'!$C$7</f>
        <v>-3.0986604444444444E-2</v>
      </c>
      <c r="M30" s="35">
        <f>$E$28/'Fixed data'!$C$7</f>
        <v>-3.0986604444444444E-2</v>
      </c>
      <c r="N30" s="35">
        <f>$E$28/'Fixed data'!$C$7</f>
        <v>-3.0986604444444444E-2</v>
      </c>
      <c r="O30" s="35">
        <f>$E$28/'Fixed data'!$C$7</f>
        <v>-3.0986604444444444E-2</v>
      </c>
      <c r="P30" s="35">
        <f>$E$28/'Fixed data'!$C$7</f>
        <v>-3.0986604444444444E-2</v>
      </c>
      <c r="Q30" s="35">
        <f>$E$28/'Fixed data'!$C$7</f>
        <v>-3.0986604444444444E-2</v>
      </c>
      <c r="R30" s="35">
        <f>$E$28/'Fixed data'!$C$7</f>
        <v>-3.0986604444444444E-2</v>
      </c>
      <c r="S30" s="35">
        <f>$E$28/'Fixed data'!$C$7</f>
        <v>-3.0986604444444444E-2</v>
      </c>
      <c r="T30" s="35">
        <f>$E$28/'Fixed data'!$C$7</f>
        <v>-3.0986604444444444E-2</v>
      </c>
      <c r="U30" s="35">
        <f>$E$28/'Fixed data'!$C$7</f>
        <v>-3.0986604444444444E-2</v>
      </c>
      <c r="V30" s="35">
        <f>$E$28/'Fixed data'!$C$7</f>
        <v>-3.0986604444444444E-2</v>
      </c>
      <c r="W30" s="35">
        <f>$E$28/'Fixed data'!$C$7</f>
        <v>-3.0986604444444444E-2</v>
      </c>
      <c r="X30" s="35">
        <f>$E$28/'Fixed data'!$C$7</f>
        <v>-3.0986604444444444E-2</v>
      </c>
      <c r="Y30" s="35">
        <f>$E$28/'Fixed data'!$C$7</f>
        <v>-3.0986604444444444E-2</v>
      </c>
      <c r="Z30" s="35">
        <f>$E$28/'Fixed data'!$C$7</f>
        <v>-3.0986604444444444E-2</v>
      </c>
      <c r="AA30" s="35">
        <f>$E$28/'Fixed data'!$C$7</f>
        <v>-3.0986604444444444E-2</v>
      </c>
      <c r="AB30" s="35">
        <f>$E$28/'Fixed data'!$C$7</f>
        <v>-3.0986604444444444E-2</v>
      </c>
      <c r="AC30" s="35">
        <f>$E$28/'Fixed data'!$C$7</f>
        <v>-3.0986604444444444E-2</v>
      </c>
      <c r="AD30" s="35">
        <f>$E$28/'Fixed data'!$C$7</f>
        <v>-3.0986604444444444E-2</v>
      </c>
      <c r="AE30" s="35">
        <f>$E$28/'Fixed data'!$C$7</f>
        <v>-3.0986604444444444E-2</v>
      </c>
      <c r="AF30" s="35">
        <f>$E$28/'Fixed data'!$C$7</f>
        <v>-3.0986604444444444E-2</v>
      </c>
      <c r="AG30" s="35">
        <f>$E$28/'Fixed data'!$C$7</f>
        <v>-3.0986604444444444E-2</v>
      </c>
      <c r="AH30" s="35">
        <f>$E$28/'Fixed data'!$C$7</f>
        <v>-3.0986604444444444E-2</v>
      </c>
      <c r="AI30" s="35">
        <f>$E$28/'Fixed data'!$C$7</f>
        <v>-3.0986604444444444E-2</v>
      </c>
      <c r="AJ30" s="35">
        <f>$E$28/'Fixed data'!$C$7</f>
        <v>-3.0986604444444444E-2</v>
      </c>
      <c r="AK30" s="35">
        <f>$E$28/'Fixed data'!$C$7</f>
        <v>-3.0986604444444444E-2</v>
      </c>
      <c r="AL30" s="35">
        <f>$E$28/'Fixed data'!$C$7</f>
        <v>-3.0986604444444444E-2</v>
      </c>
      <c r="AM30" s="35">
        <f>$E$28/'Fixed data'!$C$7</f>
        <v>-3.0986604444444444E-2</v>
      </c>
      <c r="AN30" s="35">
        <f>$E$28/'Fixed data'!$C$7</f>
        <v>-3.0986604444444444E-2</v>
      </c>
      <c r="AO30" s="35">
        <f>$E$28/'Fixed data'!$C$7</f>
        <v>-3.0986604444444444E-2</v>
      </c>
      <c r="AP30" s="35">
        <f>$E$28/'Fixed data'!$C$7</f>
        <v>-3.0986604444444444E-2</v>
      </c>
      <c r="AQ30" s="35">
        <f>$E$28/'Fixed data'!$C$7</f>
        <v>-3.0986604444444444E-2</v>
      </c>
      <c r="AR30" s="35">
        <f>$E$28/'Fixed data'!$C$7</f>
        <v>-3.0986604444444444E-2</v>
      </c>
      <c r="AS30" s="35">
        <f>$E$28/'Fixed data'!$C$7</f>
        <v>-3.0986604444444444E-2</v>
      </c>
      <c r="AT30" s="35">
        <f>$E$28/'Fixed data'!$C$7</f>
        <v>-3.0986604444444444E-2</v>
      </c>
      <c r="AU30" s="35">
        <f>$E$28/'Fixed data'!$C$7</f>
        <v>-3.0986604444444444E-2</v>
      </c>
      <c r="AV30" s="35">
        <f>$E$28/'Fixed data'!$C$7</f>
        <v>-3.0986604444444444E-2</v>
      </c>
      <c r="AW30" s="35">
        <f>$E$28/'Fixed data'!$C$7</f>
        <v>-3.0986604444444444E-2</v>
      </c>
      <c r="AX30" s="35">
        <f>$E$28/'Fixed data'!$C$7</f>
        <v>-3.0986604444444444E-2</v>
      </c>
      <c r="AY30" s="35"/>
      <c r="AZ30" s="35"/>
      <c r="BA30" s="35"/>
      <c r="BB30" s="35"/>
      <c r="BC30" s="35"/>
      <c r="BD30" s="35"/>
    </row>
    <row r="31" spans="1:56" ht="16.5" hidden="1" customHeight="1" outlineLevel="1" x14ac:dyDescent="0.35">
      <c r="A31" s="114"/>
      <c r="B31" s="9" t="s">
        <v>2</v>
      </c>
      <c r="C31" s="11" t="s">
        <v>52</v>
      </c>
      <c r="D31" s="9" t="s">
        <v>39</v>
      </c>
      <c r="F31" s="35"/>
      <c r="G31" s="35">
        <f>$F$28/'Fixed data'!$C$7</f>
        <v>-3.1699048888888887E-2</v>
      </c>
      <c r="H31" s="35">
        <f>$F$28/'Fixed data'!$C$7</f>
        <v>-3.1699048888888887E-2</v>
      </c>
      <c r="I31" s="35">
        <f>$F$28/'Fixed data'!$C$7</f>
        <v>-3.1699048888888887E-2</v>
      </c>
      <c r="J31" s="35">
        <f>$F$28/'Fixed data'!$C$7</f>
        <v>-3.1699048888888887E-2</v>
      </c>
      <c r="K31" s="35">
        <f>$F$28/'Fixed data'!$C$7</f>
        <v>-3.1699048888888887E-2</v>
      </c>
      <c r="L31" s="35">
        <f>$F$28/'Fixed data'!$C$7</f>
        <v>-3.1699048888888887E-2</v>
      </c>
      <c r="M31" s="35">
        <f>$F$28/'Fixed data'!$C$7</f>
        <v>-3.1699048888888887E-2</v>
      </c>
      <c r="N31" s="35">
        <f>$F$28/'Fixed data'!$C$7</f>
        <v>-3.1699048888888887E-2</v>
      </c>
      <c r="O31" s="35">
        <f>$F$28/'Fixed data'!$C$7</f>
        <v>-3.1699048888888887E-2</v>
      </c>
      <c r="P31" s="35">
        <f>$F$28/'Fixed data'!$C$7</f>
        <v>-3.1699048888888887E-2</v>
      </c>
      <c r="Q31" s="35">
        <f>$F$28/'Fixed data'!$C$7</f>
        <v>-3.1699048888888887E-2</v>
      </c>
      <c r="R31" s="35">
        <f>$F$28/'Fixed data'!$C$7</f>
        <v>-3.1699048888888887E-2</v>
      </c>
      <c r="S31" s="35">
        <f>$F$28/'Fixed data'!$C$7</f>
        <v>-3.1699048888888887E-2</v>
      </c>
      <c r="T31" s="35">
        <f>$F$28/'Fixed data'!$C$7</f>
        <v>-3.1699048888888887E-2</v>
      </c>
      <c r="U31" s="35">
        <f>$F$28/'Fixed data'!$C$7</f>
        <v>-3.1699048888888887E-2</v>
      </c>
      <c r="V31" s="35">
        <f>$F$28/'Fixed data'!$C$7</f>
        <v>-3.1699048888888887E-2</v>
      </c>
      <c r="W31" s="35">
        <f>$F$28/'Fixed data'!$C$7</f>
        <v>-3.1699048888888887E-2</v>
      </c>
      <c r="X31" s="35">
        <f>$F$28/'Fixed data'!$C$7</f>
        <v>-3.1699048888888887E-2</v>
      </c>
      <c r="Y31" s="35">
        <f>$F$28/'Fixed data'!$C$7</f>
        <v>-3.1699048888888887E-2</v>
      </c>
      <c r="Z31" s="35">
        <f>$F$28/'Fixed data'!$C$7</f>
        <v>-3.1699048888888887E-2</v>
      </c>
      <c r="AA31" s="35">
        <f>$F$28/'Fixed data'!$C$7</f>
        <v>-3.1699048888888887E-2</v>
      </c>
      <c r="AB31" s="35">
        <f>$F$28/'Fixed data'!$C$7</f>
        <v>-3.1699048888888887E-2</v>
      </c>
      <c r="AC31" s="35">
        <f>$F$28/'Fixed data'!$C$7</f>
        <v>-3.1699048888888887E-2</v>
      </c>
      <c r="AD31" s="35">
        <f>$F$28/'Fixed data'!$C$7</f>
        <v>-3.1699048888888887E-2</v>
      </c>
      <c r="AE31" s="35">
        <f>$F$28/'Fixed data'!$C$7</f>
        <v>-3.1699048888888887E-2</v>
      </c>
      <c r="AF31" s="35">
        <f>$F$28/'Fixed data'!$C$7</f>
        <v>-3.1699048888888887E-2</v>
      </c>
      <c r="AG31" s="35">
        <f>$F$28/'Fixed data'!$C$7</f>
        <v>-3.1699048888888887E-2</v>
      </c>
      <c r="AH31" s="35">
        <f>$F$28/'Fixed data'!$C$7</f>
        <v>-3.1699048888888887E-2</v>
      </c>
      <c r="AI31" s="35">
        <f>$F$28/'Fixed data'!$C$7</f>
        <v>-3.1699048888888887E-2</v>
      </c>
      <c r="AJ31" s="35">
        <f>$F$28/'Fixed data'!$C$7</f>
        <v>-3.1699048888888887E-2</v>
      </c>
      <c r="AK31" s="35">
        <f>$F$28/'Fixed data'!$C$7</f>
        <v>-3.1699048888888887E-2</v>
      </c>
      <c r="AL31" s="35">
        <f>$F$28/'Fixed data'!$C$7</f>
        <v>-3.1699048888888887E-2</v>
      </c>
      <c r="AM31" s="35">
        <f>$F$28/'Fixed data'!$C$7</f>
        <v>-3.1699048888888887E-2</v>
      </c>
      <c r="AN31" s="35">
        <f>$F$28/'Fixed data'!$C$7</f>
        <v>-3.1699048888888887E-2</v>
      </c>
      <c r="AO31" s="35">
        <f>$F$28/'Fixed data'!$C$7</f>
        <v>-3.1699048888888887E-2</v>
      </c>
      <c r="AP31" s="35">
        <f>$F$28/'Fixed data'!$C$7</f>
        <v>-3.1699048888888887E-2</v>
      </c>
      <c r="AQ31" s="35">
        <f>$F$28/'Fixed data'!$C$7</f>
        <v>-3.1699048888888887E-2</v>
      </c>
      <c r="AR31" s="35">
        <f>$F$28/'Fixed data'!$C$7</f>
        <v>-3.1699048888888887E-2</v>
      </c>
      <c r="AS31" s="35">
        <f>$F$28/'Fixed data'!$C$7</f>
        <v>-3.1699048888888887E-2</v>
      </c>
      <c r="AT31" s="35">
        <f>$F$28/'Fixed data'!$C$7</f>
        <v>-3.1699048888888887E-2</v>
      </c>
      <c r="AU31" s="35">
        <f>$F$28/'Fixed data'!$C$7</f>
        <v>-3.1699048888888887E-2</v>
      </c>
      <c r="AV31" s="35">
        <f>$F$28/'Fixed data'!$C$7</f>
        <v>-3.1699048888888887E-2</v>
      </c>
      <c r="AW31" s="35">
        <f>$F$28/'Fixed data'!$C$7</f>
        <v>-3.1699048888888887E-2</v>
      </c>
      <c r="AX31" s="35">
        <f>$F$28/'Fixed data'!$C$7</f>
        <v>-3.1699048888888887E-2</v>
      </c>
      <c r="AY31" s="35">
        <f>$F$28/'Fixed data'!$C$7</f>
        <v>-3.1699048888888887E-2</v>
      </c>
      <c r="AZ31" s="35"/>
      <c r="BA31" s="35"/>
      <c r="BB31" s="35"/>
      <c r="BC31" s="35"/>
      <c r="BD31" s="35"/>
    </row>
    <row r="32" spans="1:56" ht="16.5" hidden="1" customHeight="1" outlineLevel="1" x14ac:dyDescent="0.35">
      <c r="A32" s="114"/>
      <c r="B32" s="9" t="s">
        <v>3</v>
      </c>
      <c r="C32" s="11" t="s">
        <v>53</v>
      </c>
      <c r="D32" s="9" t="s">
        <v>39</v>
      </c>
      <c r="F32" s="35"/>
      <c r="G32" s="35"/>
      <c r="H32" s="35">
        <f>$G$28/'Fixed data'!$C$7</f>
        <v>-3.2959048888888891E-2</v>
      </c>
      <c r="I32" s="35">
        <f>$G$28/'Fixed data'!$C$7</f>
        <v>-3.2959048888888891E-2</v>
      </c>
      <c r="J32" s="35">
        <f>$G$28/'Fixed data'!$C$7</f>
        <v>-3.2959048888888891E-2</v>
      </c>
      <c r="K32" s="35">
        <f>$G$28/'Fixed data'!$C$7</f>
        <v>-3.2959048888888891E-2</v>
      </c>
      <c r="L32" s="35">
        <f>$G$28/'Fixed data'!$C$7</f>
        <v>-3.2959048888888891E-2</v>
      </c>
      <c r="M32" s="35">
        <f>$G$28/'Fixed data'!$C$7</f>
        <v>-3.2959048888888891E-2</v>
      </c>
      <c r="N32" s="35">
        <f>$G$28/'Fixed data'!$C$7</f>
        <v>-3.2959048888888891E-2</v>
      </c>
      <c r="O32" s="35">
        <f>$G$28/'Fixed data'!$C$7</f>
        <v>-3.2959048888888891E-2</v>
      </c>
      <c r="P32" s="35">
        <f>$G$28/'Fixed data'!$C$7</f>
        <v>-3.2959048888888891E-2</v>
      </c>
      <c r="Q32" s="35">
        <f>$G$28/'Fixed data'!$C$7</f>
        <v>-3.2959048888888891E-2</v>
      </c>
      <c r="R32" s="35">
        <f>$G$28/'Fixed data'!$C$7</f>
        <v>-3.2959048888888891E-2</v>
      </c>
      <c r="S32" s="35">
        <f>$G$28/'Fixed data'!$C$7</f>
        <v>-3.2959048888888891E-2</v>
      </c>
      <c r="T32" s="35">
        <f>$G$28/'Fixed data'!$C$7</f>
        <v>-3.2959048888888891E-2</v>
      </c>
      <c r="U32" s="35">
        <f>$G$28/'Fixed data'!$C$7</f>
        <v>-3.2959048888888891E-2</v>
      </c>
      <c r="V32" s="35">
        <f>$G$28/'Fixed data'!$C$7</f>
        <v>-3.2959048888888891E-2</v>
      </c>
      <c r="W32" s="35">
        <f>$G$28/'Fixed data'!$C$7</f>
        <v>-3.2959048888888891E-2</v>
      </c>
      <c r="X32" s="35">
        <f>$G$28/'Fixed data'!$C$7</f>
        <v>-3.2959048888888891E-2</v>
      </c>
      <c r="Y32" s="35">
        <f>$G$28/'Fixed data'!$C$7</f>
        <v>-3.2959048888888891E-2</v>
      </c>
      <c r="Z32" s="35">
        <f>$G$28/'Fixed data'!$C$7</f>
        <v>-3.2959048888888891E-2</v>
      </c>
      <c r="AA32" s="35">
        <f>$G$28/'Fixed data'!$C$7</f>
        <v>-3.2959048888888891E-2</v>
      </c>
      <c r="AB32" s="35">
        <f>$G$28/'Fixed data'!$C$7</f>
        <v>-3.2959048888888891E-2</v>
      </c>
      <c r="AC32" s="35">
        <f>$G$28/'Fixed data'!$C$7</f>
        <v>-3.2959048888888891E-2</v>
      </c>
      <c r="AD32" s="35">
        <f>$G$28/'Fixed data'!$C$7</f>
        <v>-3.2959048888888891E-2</v>
      </c>
      <c r="AE32" s="35">
        <f>$G$28/'Fixed data'!$C$7</f>
        <v>-3.2959048888888891E-2</v>
      </c>
      <c r="AF32" s="35">
        <f>$G$28/'Fixed data'!$C$7</f>
        <v>-3.2959048888888891E-2</v>
      </c>
      <c r="AG32" s="35">
        <f>$G$28/'Fixed data'!$C$7</f>
        <v>-3.2959048888888891E-2</v>
      </c>
      <c r="AH32" s="35">
        <f>$G$28/'Fixed data'!$C$7</f>
        <v>-3.2959048888888891E-2</v>
      </c>
      <c r="AI32" s="35">
        <f>$G$28/'Fixed data'!$C$7</f>
        <v>-3.2959048888888891E-2</v>
      </c>
      <c r="AJ32" s="35">
        <f>$G$28/'Fixed data'!$C$7</f>
        <v>-3.2959048888888891E-2</v>
      </c>
      <c r="AK32" s="35">
        <f>$G$28/'Fixed data'!$C$7</f>
        <v>-3.2959048888888891E-2</v>
      </c>
      <c r="AL32" s="35">
        <f>$G$28/'Fixed data'!$C$7</f>
        <v>-3.2959048888888891E-2</v>
      </c>
      <c r="AM32" s="35">
        <f>$G$28/'Fixed data'!$C$7</f>
        <v>-3.2959048888888891E-2</v>
      </c>
      <c r="AN32" s="35">
        <f>$G$28/'Fixed data'!$C$7</f>
        <v>-3.2959048888888891E-2</v>
      </c>
      <c r="AO32" s="35">
        <f>$G$28/'Fixed data'!$C$7</f>
        <v>-3.2959048888888891E-2</v>
      </c>
      <c r="AP32" s="35">
        <f>$G$28/'Fixed data'!$C$7</f>
        <v>-3.2959048888888891E-2</v>
      </c>
      <c r="AQ32" s="35">
        <f>$G$28/'Fixed data'!$C$7</f>
        <v>-3.2959048888888891E-2</v>
      </c>
      <c r="AR32" s="35">
        <f>$G$28/'Fixed data'!$C$7</f>
        <v>-3.2959048888888891E-2</v>
      </c>
      <c r="AS32" s="35">
        <f>$G$28/'Fixed data'!$C$7</f>
        <v>-3.2959048888888891E-2</v>
      </c>
      <c r="AT32" s="35">
        <f>$G$28/'Fixed data'!$C$7</f>
        <v>-3.2959048888888891E-2</v>
      </c>
      <c r="AU32" s="35">
        <f>$G$28/'Fixed data'!$C$7</f>
        <v>-3.2959048888888891E-2</v>
      </c>
      <c r="AV32" s="35">
        <f>$G$28/'Fixed data'!$C$7</f>
        <v>-3.2959048888888891E-2</v>
      </c>
      <c r="AW32" s="35">
        <f>$G$28/'Fixed data'!$C$7</f>
        <v>-3.2959048888888891E-2</v>
      </c>
      <c r="AX32" s="35">
        <f>$G$28/'Fixed data'!$C$7</f>
        <v>-3.2959048888888891E-2</v>
      </c>
      <c r="AY32" s="35">
        <f>$G$28/'Fixed data'!$C$7</f>
        <v>-3.2959048888888891E-2</v>
      </c>
      <c r="AZ32" s="35">
        <f>$G$28/'Fixed data'!$C$7</f>
        <v>-3.2959048888888891E-2</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-3.0986604444444444E-2</v>
      </c>
      <c r="G60" s="35">
        <f t="shared" si="5"/>
        <v>-6.2685653333333327E-2</v>
      </c>
      <c r="H60" s="35">
        <f t="shared" si="5"/>
        <v>-9.5644702222222211E-2</v>
      </c>
      <c r="I60" s="35">
        <f t="shared" si="5"/>
        <v>-9.5644702222222211E-2</v>
      </c>
      <c r="J60" s="35">
        <f t="shared" si="5"/>
        <v>-9.5644702222222211E-2</v>
      </c>
      <c r="K60" s="35">
        <f t="shared" si="5"/>
        <v>-9.5644702222222211E-2</v>
      </c>
      <c r="L60" s="35">
        <f t="shared" si="5"/>
        <v>-9.5644702222222211E-2</v>
      </c>
      <c r="M60" s="35">
        <f t="shared" si="5"/>
        <v>-9.5644702222222211E-2</v>
      </c>
      <c r="N60" s="35">
        <f t="shared" si="5"/>
        <v>-9.5644702222222211E-2</v>
      </c>
      <c r="O60" s="35">
        <f t="shared" si="5"/>
        <v>-9.5644702222222211E-2</v>
      </c>
      <c r="P60" s="35">
        <f t="shared" si="5"/>
        <v>-9.5644702222222211E-2</v>
      </c>
      <c r="Q60" s="35">
        <f t="shared" si="5"/>
        <v>-9.5644702222222211E-2</v>
      </c>
      <c r="R60" s="35">
        <f t="shared" si="5"/>
        <v>-9.5644702222222211E-2</v>
      </c>
      <c r="S60" s="35">
        <f t="shared" si="5"/>
        <v>-9.5644702222222211E-2</v>
      </c>
      <c r="T60" s="35">
        <f t="shared" si="5"/>
        <v>-9.5644702222222211E-2</v>
      </c>
      <c r="U60" s="35">
        <f t="shared" si="5"/>
        <v>-9.5644702222222211E-2</v>
      </c>
      <c r="V60" s="35">
        <f t="shared" si="5"/>
        <v>-9.5644702222222211E-2</v>
      </c>
      <c r="W60" s="35">
        <f t="shared" si="5"/>
        <v>-9.5644702222222211E-2</v>
      </c>
      <c r="X60" s="35">
        <f t="shared" si="5"/>
        <v>-9.5644702222222211E-2</v>
      </c>
      <c r="Y60" s="35">
        <f t="shared" si="5"/>
        <v>-9.5644702222222211E-2</v>
      </c>
      <c r="Z60" s="35">
        <f t="shared" si="5"/>
        <v>-9.5644702222222211E-2</v>
      </c>
      <c r="AA60" s="35">
        <f t="shared" si="5"/>
        <v>-9.5644702222222211E-2</v>
      </c>
      <c r="AB60" s="35">
        <f t="shared" si="5"/>
        <v>-9.5644702222222211E-2</v>
      </c>
      <c r="AC60" s="35">
        <f t="shared" si="5"/>
        <v>-9.5644702222222211E-2</v>
      </c>
      <c r="AD60" s="35">
        <f t="shared" si="5"/>
        <v>-9.5644702222222211E-2</v>
      </c>
      <c r="AE60" s="35">
        <f t="shared" si="5"/>
        <v>-9.5644702222222211E-2</v>
      </c>
      <c r="AF60" s="35">
        <f t="shared" si="5"/>
        <v>-9.5644702222222211E-2</v>
      </c>
      <c r="AG60" s="35">
        <f t="shared" si="5"/>
        <v>-9.5644702222222211E-2</v>
      </c>
      <c r="AH60" s="35">
        <f t="shared" si="5"/>
        <v>-9.5644702222222211E-2</v>
      </c>
      <c r="AI60" s="35">
        <f t="shared" si="5"/>
        <v>-9.5644702222222211E-2</v>
      </c>
      <c r="AJ60" s="35">
        <f t="shared" si="5"/>
        <v>-9.5644702222222211E-2</v>
      </c>
      <c r="AK60" s="35">
        <f t="shared" si="5"/>
        <v>-9.5644702222222211E-2</v>
      </c>
      <c r="AL60" s="35">
        <f t="shared" si="5"/>
        <v>-9.5644702222222211E-2</v>
      </c>
      <c r="AM60" s="35">
        <f t="shared" si="5"/>
        <v>-9.5644702222222211E-2</v>
      </c>
      <c r="AN60" s="35">
        <f t="shared" si="5"/>
        <v>-9.5644702222222211E-2</v>
      </c>
      <c r="AO60" s="35">
        <f t="shared" si="5"/>
        <v>-9.5644702222222211E-2</v>
      </c>
      <c r="AP60" s="35">
        <f t="shared" si="5"/>
        <v>-9.5644702222222211E-2</v>
      </c>
      <c r="AQ60" s="35">
        <f t="shared" si="5"/>
        <v>-9.5644702222222211E-2</v>
      </c>
      <c r="AR60" s="35">
        <f t="shared" si="5"/>
        <v>-9.5644702222222211E-2</v>
      </c>
      <c r="AS60" s="35">
        <f t="shared" si="5"/>
        <v>-9.5644702222222211E-2</v>
      </c>
      <c r="AT60" s="35">
        <f t="shared" si="5"/>
        <v>-9.5644702222222211E-2</v>
      </c>
      <c r="AU60" s="35">
        <f t="shared" si="5"/>
        <v>-9.5644702222222211E-2</v>
      </c>
      <c r="AV60" s="35">
        <f t="shared" si="5"/>
        <v>-9.5644702222222211E-2</v>
      </c>
      <c r="AW60" s="35">
        <f t="shared" si="5"/>
        <v>-9.5644702222222211E-2</v>
      </c>
      <c r="AX60" s="35">
        <f t="shared" si="5"/>
        <v>-9.5644702222222211E-2</v>
      </c>
      <c r="AY60" s="35">
        <f t="shared" si="5"/>
        <v>-6.4658097777777784E-2</v>
      </c>
      <c r="AZ60" s="35">
        <f t="shared" si="5"/>
        <v>-3.2959048888888891E-2</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-1.3943972</v>
      </c>
      <c r="G61" s="35">
        <f t="shared" ref="G61:BD61" si="6">F62</f>
        <v>-2.7898677955555558</v>
      </c>
      <c r="H61" s="35">
        <f t="shared" si="6"/>
        <v>-4.2103393422222224</v>
      </c>
      <c r="I61" s="35">
        <f t="shared" si="6"/>
        <v>-4.1146946399999997</v>
      </c>
      <c r="J61" s="35">
        <f t="shared" si="6"/>
        <v>-4.019049937777778</v>
      </c>
      <c r="K61" s="35">
        <f t="shared" si="6"/>
        <v>-3.9234052355555558</v>
      </c>
      <c r="L61" s="35">
        <f t="shared" si="6"/>
        <v>-3.8277605333333335</v>
      </c>
      <c r="M61" s="35">
        <f t="shared" si="6"/>
        <v>-3.7321158311111113</v>
      </c>
      <c r="N61" s="35">
        <f t="shared" si="6"/>
        <v>-3.6364711288888891</v>
      </c>
      <c r="O61" s="35">
        <f t="shared" si="6"/>
        <v>-3.5408264266666669</v>
      </c>
      <c r="P61" s="35">
        <f t="shared" si="6"/>
        <v>-3.4451817244444447</v>
      </c>
      <c r="Q61" s="35">
        <f t="shared" si="6"/>
        <v>-3.3495370222222225</v>
      </c>
      <c r="R61" s="35">
        <f t="shared" si="6"/>
        <v>-3.2538923200000003</v>
      </c>
      <c r="S61" s="35">
        <f t="shared" si="6"/>
        <v>-3.1582476177777781</v>
      </c>
      <c r="T61" s="35">
        <f t="shared" si="6"/>
        <v>-3.0626029155555559</v>
      </c>
      <c r="U61" s="35">
        <f t="shared" si="6"/>
        <v>-2.9669582133333336</v>
      </c>
      <c r="V61" s="35">
        <f t="shared" si="6"/>
        <v>-2.8713135111111114</v>
      </c>
      <c r="W61" s="35">
        <f t="shared" si="6"/>
        <v>-2.7756688088888892</v>
      </c>
      <c r="X61" s="35">
        <f t="shared" si="6"/>
        <v>-2.680024106666667</v>
      </c>
      <c r="Y61" s="35">
        <f t="shared" si="6"/>
        <v>-2.5843794044444448</v>
      </c>
      <c r="Z61" s="35">
        <f t="shared" si="6"/>
        <v>-2.4887347022222226</v>
      </c>
      <c r="AA61" s="35">
        <f t="shared" si="6"/>
        <v>-2.3930900000000004</v>
      </c>
      <c r="AB61" s="35">
        <f t="shared" si="6"/>
        <v>-2.2974452977777782</v>
      </c>
      <c r="AC61" s="35">
        <f t="shared" si="6"/>
        <v>-2.201800595555556</v>
      </c>
      <c r="AD61" s="35">
        <f t="shared" si="6"/>
        <v>-2.1061558933333338</v>
      </c>
      <c r="AE61" s="35">
        <f t="shared" si="6"/>
        <v>-2.0105111911111115</v>
      </c>
      <c r="AF61" s="35">
        <f t="shared" si="6"/>
        <v>-1.9148664888888893</v>
      </c>
      <c r="AG61" s="35">
        <f t="shared" si="6"/>
        <v>-1.8192217866666671</v>
      </c>
      <c r="AH61" s="35">
        <f t="shared" si="6"/>
        <v>-1.7235770844444449</v>
      </c>
      <c r="AI61" s="35">
        <f t="shared" si="6"/>
        <v>-1.6279323822222227</v>
      </c>
      <c r="AJ61" s="35">
        <f t="shared" si="6"/>
        <v>-1.5322876800000005</v>
      </c>
      <c r="AK61" s="35">
        <f t="shared" si="6"/>
        <v>-1.4366429777777783</v>
      </c>
      <c r="AL61" s="35">
        <f t="shared" si="6"/>
        <v>-1.3409982755555561</v>
      </c>
      <c r="AM61" s="35">
        <f t="shared" si="6"/>
        <v>-1.2453535733333339</v>
      </c>
      <c r="AN61" s="35">
        <f t="shared" si="6"/>
        <v>-1.1497088711111116</v>
      </c>
      <c r="AO61" s="35">
        <f t="shared" si="6"/>
        <v>-1.0540641688888894</v>
      </c>
      <c r="AP61" s="35">
        <f t="shared" si="6"/>
        <v>-0.95841946666666722</v>
      </c>
      <c r="AQ61" s="35">
        <f t="shared" si="6"/>
        <v>-0.86277476444444501</v>
      </c>
      <c r="AR61" s="35">
        <f t="shared" si="6"/>
        <v>-0.7671300622222228</v>
      </c>
      <c r="AS61" s="35">
        <f t="shared" si="6"/>
        <v>-0.67148536000000059</v>
      </c>
      <c r="AT61" s="35">
        <f t="shared" si="6"/>
        <v>-0.57584065777777838</v>
      </c>
      <c r="AU61" s="35">
        <f t="shared" si="6"/>
        <v>-0.48019595555555616</v>
      </c>
      <c r="AV61" s="35">
        <f t="shared" si="6"/>
        <v>-0.38455125333333395</v>
      </c>
      <c r="AW61" s="35">
        <f t="shared" si="6"/>
        <v>-0.28890655111111174</v>
      </c>
      <c r="AX61" s="35">
        <f t="shared" si="6"/>
        <v>-0.19326184888888953</v>
      </c>
      <c r="AY61" s="35">
        <f t="shared" si="6"/>
        <v>-9.761714666666732E-2</v>
      </c>
      <c r="AZ61" s="35">
        <f t="shared" si="6"/>
        <v>-3.2959048888889536E-2</v>
      </c>
      <c r="BA61" s="35">
        <f t="shared" si="6"/>
        <v>-6.4531713306337224E-16</v>
      </c>
      <c r="BB61" s="35">
        <f t="shared" si="6"/>
        <v>-6.4531713306337224E-16</v>
      </c>
      <c r="BC61" s="35">
        <f t="shared" si="6"/>
        <v>-6.4531713306337224E-16</v>
      </c>
      <c r="BD61" s="35">
        <f t="shared" si="6"/>
        <v>-6.4531713306337224E-16</v>
      </c>
    </row>
    <row r="62" spans="1:56" ht="16.5" hidden="1" customHeight="1" outlineLevel="1" x14ac:dyDescent="0.3">
      <c r="A62" s="114"/>
      <c r="B62" s="9" t="s">
        <v>33</v>
      </c>
      <c r="C62" s="9" t="s">
        <v>67</v>
      </c>
      <c r="D62" s="9" t="s">
        <v>39</v>
      </c>
      <c r="E62" s="35">
        <f t="shared" ref="E62:BD62" si="7">E28-E60+E61</f>
        <v>-1.3943972</v>
      </c>
      <c r="F62" s="35">
        <f t="shared" si="7"/>
        <v>-2.7898677955555558</v>
      </c>
      <c r="G62" s="35">
        <f t="shared" si="7"/>
        <v>-4.2103393422222224</v>
      </c>
      <c r="H62" s="35">
        <f t="shared" si="7"/>
        <v>-4.1146946399999997</v>
      </c>
      <c r="I62" s="35">
        <f t="shared" si="7"/>
        <v>-4.019049937777778</v>
      </c>
      <c r="J62" s="35">
        <f t="shared" si="7"/>
        <v>-3.9234052355555558</v>
      </c>
      <c r="K62" s="35">
        <f t="shared" si="7"/>
        <v>-3.8277605333333335</v>
      </c>
      <c r="L62" s="35">
        <f t="shared" si="7"/>
        <v>-3.7321158311111113</v>
      </c>
      <c r="M62" s="35">
        <f t="shared" si="7"/>
        <v>-3.6364711288888891</v>
      </c>
      <c r="N62" s="35">
        <f t="shared" si="7"/>
        <v>-3.5408264266666669</v>
      </c>
      <c r="O62" s="35">
        <f t="shared" si="7"/>
        <v>-3.4451817244444447</v>
      </c>
      <c r="P62" s="35">
        <f t="shared" si="7"/>
        <v>-3.3495370222222225</v>
      </c>
      <c r="Q62" s="35">
        <f t="shared" si="7"/>
        <v>-3.2538923200000003</v>
      </c>
      <c r="R62" s="35">
        <f t="shared" si="7"/>
        <v>-3.1582476177777781</v>
      </c>
      <c r="S62" s="35">
        <f t="shared" si="7"/>
        <v>-3.0626029155555559</v>
      </c>
      <c r="T62" s="35">
        <f t="shared" si="7"/>
        <v>-2.9669582133333336</v>
      </c>
      <c r="U62" s="35">
        <f t="shared" si="7"/>
        <v>-2.8713135111111114</v>
      </c>
      <c r="V62" s="35">
        <f t="shared" si="7"/>
        <v>-2.7756688088888892</v>
      </c>
      <c r="W62" s="35">
        <f t="shared" si="7"/>
        <v>-2.680024106666667</v>
      </c>
      <c r="X62" s="35">
        <f t="shared" si="7"/>
        <v>-2.5843794044444448</v>
      </c>
      <c r="Y62" s="35">
        <f t="shared" si="7"/>
        <v>-2.4887347022222226</v>
      </c>
      <c r="Z62" s="35">
        <f t="shared" si="7"/>
        <v>-2.3930900000000004</v>
      </c>
      <c r="AA62" s="35">
        <f t="shared" si="7"/>
        <v>-2.2974452977777782</v>
      </c>
      <c r="AB62" s="35">
        <f t="shared" si="7"/>
        <v>-2.201800595555556</v>
      </c>
      <c r="AC62" s="35">
        <f t="shared" si="7"/>
        <v>-2.1061558933333338</v>
      </c>
      <c r="AD62" s="35">
        <f t="shared" si="7"/>
        <v>-2.0105111911111115</v>
      </c>
      <c r="AE62" s="35">
        <f t="shared" si="7"/>
        <v>-1.9148664888888893</v>
      </c>
      <c r="AF62" s="35">
        <f t="shared" si="7"/>
        <v>-1.8192217866666671</v>
      </c>
      <c r="AG62" s="35">
        <f t="shared" si="7"/>
        <v>-1.7235770844444449</v>
      </c>
      <c r="AH62" s="35">
        <f t="shared" si="7"/>
        <v>-1.6279323822222227</v>
      </c>
      <c r="AI62" s="35">
        <f t="shared" si="7"/>
        <v>-1.5322876800000005</v>
      </c>
      <c r="AJ62" s="35">
        <f t="shared" si="7"/>
        <v>-1.4366429777777783</v>
      </c>
      <c r="AK62" s="35">
        <f t="shared" si="7"/>
        <v>-1.3409982755555561</v>
      </c>
      <c r="AL62" s="35">
        <f t="shared" si="7"/>
        <v>-1.2453535733333339</v>
      </c>
      <c r="AM62" s="35">
        <f t="shared" si="7"/>
        <v>-1.1497088711111116</v>
      </c>
      <c r="AN62" s="35">
        <f t="shared" si="7"/>
        <v>-1.0540641688888894</v>
      </c>
      <c r="AO62" s="35">
        <f t="shared" si="7"/>
        <v>-0.95841946666666722</v>
      </c>
      <c r="AP62" s="35">
        <f t="shared" si="7"/>
        <v>-0.86277476444444501</v>
      </c>
      <c r="AQ62" s="35">
        <f t="shared" si="7"/>
        <v>-0.7671300622222228</v>
      </c>
      <c r="AR62" s="35">
        <f t="shared" si="7"/>
        <v>-0.67148536000000059</v>
      </c>
      <c r="AS62" s="35">
        <f t="shared" si="7"/>
        <v>-0.57584065777777838</v>
      </c>
      <c r="AT62" s="35">
        <f t="shared" si="7"/>
        <v>-0.48019595555555616</v>
      </c>
      <c r="AU62" s="35">
        <f t="shared" si="7"/>
        <v>-0.38455125333333395</v>
      </c>
      <c r="AV62" s="35">
        <f t="shared" si="7"/>
        <v>-0.28890655111111174</v>
      </c>
      <c r="AW62" s="35">
        <f t="shared" si="7"/>
        <v>-0.19326184888888953</v>
      </c>
      <c r="AX62" s="35">
        <f t="shared" si="7"/>
        <v>-9.761714666666732E-2</v>
      </c>
      <c r="AY62" s="35">
        <f t="shared" si="7"/>
        <v>-3.2959048888889536E-2</v>
      </c>
      <c r="AZ62" s="35">
        <f t="shared" si="7"/>
        <v>-6.4531713306337224E-16</v>
      </c>
      <c r="BA62" s="35">
        <f t="shared" si="7"/>
        <v>-6.4531713306337224E-16</v>
      </c>
      <c r="BB62" s="35">
        <f t="shared" si="7"/>
        <v>-6.4531713306337224E-16</v>
      </c>
      <c r="BC62" s="35">
        <f t="shared" si="7"/>
        <v>-6.4531713306337224E-16</v>
      </c>
      <c r="BD62" s="35">
        <f t="shared" si="7"/>
        <v>-6.4531713306337224E-16</v>
      </c>
    </row>
    <row r="63" spans="1:56" ht="16.5" collapsed="1" x14ac:dyDescent="0.3">
      <c r="A63" s="114"/>
      <c r="B63" s="9" t="s">
        <v>8</v>
      </c>
      <c r="C63" s="11" t="s">
        <v>66</v>
      </c>
      <c r="D63" s="9" t="s">
        <v>39</v>
      </c>
      <c r="E63" s="35">
        <f>AVERAGE(E61:E62)*'Fixed data'!$C$3</f>
        <v>-2.7887944000000001E-2</v>
      </c>
      <c r="F63" s="35">
        <f>AVERAGE(F61:F62)*'Fixed data'!$C$3</f>
        <v>-8.3685299911111122E-2</v>
      </c>
      <c r="G63" s="35">
        <f>AVERAGE(G61:G62)*'Fixed data'!$C$3</f>
        <v>-0.14000414275555556</v>
      </c>
      <c r="H63" s="35">
        <f>AVERAGE(H61:H62)*'Fixed data'!$C$3</f>
        <v>-0.16650067964444445</v>
      </c>
      <c r="I63" s="35">
        <f>AVERAGE(I61:I62)*'Fixed data'!$C$3</f>
        <v>-0.16267489155555556</v>
      </c>
      <c r="J63" s="35">
        <f>AVERAGE(J61:J62)*'Fixed data'!$C$3</f>
        <v>-0.1588491034666667</v>
      </c>
      <c r="K63" s="35">
        <f>AVERAGE(K61:K62)*'Fixed data'!$C$3</f>
        <v>-0.15502331537777778</v>
      </c>
      <c r="L63" s="35">
        <f>AVERAGE(L61:L62)*'Fixed data'!$C$3</f>
        <v>-0.15119752728888891</v>
      </c>
      <c r="M63" s="35">
        <f>AVERAGE(M61:M62)*'Fixed data'!$C$3</f>
        <v>-0.14737173919999999</v>
      </c>
      <c r="N63" s="35">
        <f>AVERAGE(N61:N62)*'Fixed data'!$C$3</f>
        <v>-0.14354595111111113</v>
      </c>
      <c r="O63" s="35">
        <f>AVERAGE(O61:O62)*'Fixed data'!$C$3</f>
        <v>-0.13972016302222223</v>
      </c>
      <c r="P63" s="35">
        <f>AVERAGE(P61:P62)*'Fixed data'!$C$3</f>
        <v>-0.13589437493333337</v>
      </c>
      <c r="Q63" s="35">
        <f>AVERAGE(Q61:Q62)*'Fixed data'!$C$3</f>
        <v>-0.13206858684444445</v>
      </c>
      <c r="R63" s="35">
        <f>AVERAGE(R61:R62)*'Fixed data'!$C$3</f>
        <v>-0.12824279875555558</v>
      </c>
      <c r="S63" s="35">
        <f>AVERAGE(S61:S62)*'Fixed data'!$C$3</f>
        <v>-0.12441701066666667</v>
      </c>
      <c r="T63" s="35">
        <f>AVERAGE(T61:T62)*'Fixed data'!$C$3</f>
        <v>-0.1205912225777778</v>
      </c>
      <c r="U63" s="35">
        <f>AVERAGE(U61:U62)*'Fixed data'!$C$3</f>
        <v>-0.11676543448888889</v>
      </c>
      <c r="V63" s="35">
        <f>AVERAGE(V61:V62)*'Fixed data'!$C$3</f>
        <v>-0.11293964640000002</v>
      </c>
      <c r="W63" s="35">
        <f>AVERAGE(W61:W62)*'Fixed data'!$C$3</f>
        <v>-0.10911385831111112</v>
      </c>
      <c r="X63" s="35">
        <f>AVERAGE(X61:X62)*'Fixed data'!$C$3</f>
        <v>-0.10528807022222225</v>
      </c>
      <c r="Y63" s="35">
        <f>AVERAGE(Y61:Y62)*'Fixed data'!$C$3</f>
        <v>-0.10146228213333335</v>
      </c>
      <c r="Z63" s="35">
        <f>AVERAGE(Z61:Z62)*'Fixed data'!$C$3</f>
        <v>-9.7636494044444466E-2</v>
      </c>
      <c r="AA63" s="35">
        <f>AVERAGE(AA61:AA62)*'Fixed data'!$C$3</f>
        <v>-9.3810705955555559E-2</v>
      </c>
      <c r="AB63" s="35">
        <f>AVERAGE(AB61:AB62)*'Fixed data'!$C$3</f>
        <v>-8.9984917866666694E-2</v>
      </c>
      <c r="AC63" s="35">
        <f>AVERAGE(AC61:AC62)*'Fixed data'!$C$3</f>
        <v>-8.6159129777777788E-2</v>
      </c>
      <c r="AD63" s="35">
        <f>AVERAGE(AD61:AD62)*'Fixed data'!$C$3</f>
        <v>-8.2333341688888922E-2</v>
      </c>
      <c r="AE63" s="35">
        <f>AVERAGE(AE61:AE62)*'Fixed data'!$C$3</f>
        <v>-7.8507553600000016E-2</v>
      </c>
      <c r="AF63" s="35">
        <f>AVERAGE(AF61:AF62)*'Fixed data'!$C$3</f>
        <v>-7.4681765511111137E-2</v>
      </c>
      <c r="AG63" s="35">
        <f>AVERAGE(AG61:AG62)*'Fixed data'!$C$3</f>
        <v>-7.0855977422222244E-2</v>
      </c>
      <c r="AH63" s="35">
        <f>AVERAGE(AH61:AH62)*'Fixed data'!$C$3</f>
        <v>-6.7030189333333351E-2</v>
      </c>
      <c r="AI63" s="35">
        <f>AVERAGE(AI61:AI62)*'Fixed data'!$C$3</f>
        <v>-6.3204401244444458E-2</v>
      </c>
      <c r="AJ63" s="35">
        <f>AVERAGE(AJ61:AJ62)*'Fixed data'!$C$3</f>
        <v>-5.9378613155555579E-2</v>
      </c>
      <c r="AK63" s="35">
        <f>AVERAGE(AK61:AK62)*'Fixed data'!$C$3</f>
        <v>-5.5552825066666686E-2</v>
      </c>
      <c r="AL63" s="35">
        <f>AVERAGE(AL61:AL62)*'Fixed data'!$C$3</f>
        <v>-5.17270369777778E-2</v>
      </c>
      <c r="AM63" s="35">
        <f>AVERAGE(AM61:AM62)*'Fixed data'!$C$3</f>
        <v>-4.7901248888888914E-2</v>
      </c>
      <c r="AN63" s="35">
        <f>AVERAGE(AN61:AN62)*'Fixed data'!$C$3</f>
        <v>-4.4075460800000021E-2</v>
      </c>
      <c r="AO63" s="35">
        <f>AVERAGE(AO61:AO62)*'Fixed data'!$C$3</f>
        <v>-4.0249672711111135E-2</v>
      </c>
      <c r="AP63" s="35">
        <f>AVERAGE(AP61:AP62)*'Fixed data'!$C$3</f>
        <v>-3.6423884622222243E-2</v>
      </c>
      <c r="AQ63" s="35">
        <f>AVERAGE(AQ61:AQ62)*'Fixed data'!$C$3</f>
        <v>-3.2598096533333357E-2</v>
      </c>
      <c r="AR63" s="35">
        <f>AVERAGE(AR61:AR62)*'Fixed data'!$C$3</f>
        <v>-2.8772308444444467E-2</v>
      </c>
      <c r="AS63" s="35">
        <f>AVERAGE(AS61:AS62)*'Fixed data'!$C$3</f>
        <v>-2.4946520355555581E-2</v>
      </c>
      <c r="AT63" s="35">
        <f>AVERAGE(AT61:AT62)*'Fixed data'!$C$3</f>
        <v>-2.1120732266666692E-2</v>
      </c>
      <c r="AU63" s="35">
        <f>AVERAGE(AU61:AU62)*'Fixed data'!$C$3</f>
        <v>-1.7294944177777802E-2</v>
      </c>
      <c r="AV63" s="35">
        <f>AVERAGE(AV61:AV62)*'Fixed data'!$C$3</f>
        <v>-1.3469156088888915E-2</v>
      </c>
      <c r="AW63" s="35">
        <f>AVERAGE(AW61:AW62)*'Fixed data'!$C$3</f>
        <v>-9.6433680000000254E-3</v>
      </c>
      <c r="AX63" s="35">
        <f>AVERAGE(AX61:AX62)*'Fixed data'!$C$3</f>
        <v>-5.8175799111111369E-3</v>
      </c>
      <c r="AY63" s="35">
        <f>AVERAGE(AY61:AY62)*'Fixed data'!$C$3</f>
        <v>-2.6115239111111372E-3</v>
      </c>
      <c r="AZ63" s="35">
        <f>AVERAGE(AZ61:AZ62)*'Fixed data'!$C$3</f>
        <v>-6.5918097777780359E-4</v>
      </c>
      <c r="BA63" s="35">
        <f>AVERAGE(BA61:BA62)*'Fixed data'!$C$3</f>
        <v>-2.5812685322534891E-17</v>
      </c>
      <c r="BB63" s="35">
        <f>AVERAGE(BB61:BB62)*'Fixed data'!$C$3</f>
        <v>-2.5812685322534891E-17</v>
      </c>
      <c r="BC63" s="35">
        <f>AVERAGE(BC61:BC62)*'Fixed data'!$C$3</f>
        <v>-2.5812685322534891E-17</v>
      </c>
      <c r="BD63" s="35">
        <f>AVERAGE(BD61:BD62)*'Fixed data'!$C$3</f>
        <v>-2.5812685322534891E-17</v>
      </c>
    </row>
    <row r="64" spans="1:56" ht="15.75" thickBot="1" x14ac:dyDescent="0.35">
      <c r="A64" s="113"/>
      <c r="B64" s="12" t="s">
        <v>93</v>
      </c>
      <c r="C64" s="12" t="s">
        <v>44</v>
      </c>
      <c r="D64" s="12" t="s">
        <v>39</v>
      </c>
      <c r="E64" s="53">
        <f t="shared" ref="E64:BD64" si="8">E29+E60+E63</f>
        <v>-0.62548674400000015</v>
      </c>
      <c r="F64" s="53">
        <f t="shared" si="8"/>
        <v>-0.7260107043555557</v>
      </c>
      <c r="G64" s="53">
        <f t="shared" si="8"/>
        <v>-0.8383285960888891</v>
      </c>
      <c r="H64" s="53">
        <f t="shared" si="8"/>
        <v>-0.26214538186666669</v>
      </c>
      <c r="I64" s="53">
        <f t="shared" si="8"/>
        <v>-0.2583195937777778</v>
      </c>
      <c r="J64" s="53">
        <f t="shared" si="8"/>
        <v>-0.25449380568888891</v>
      </c>
      <c r="K64" s="53">
        <f t="shared" si="8"/>
        <v>-0.25066801760000001</v>
      </c>
      <c r="L64" s="53">
        <f t="shared" si="8"/>
        <v>-0.24684222951111112</v>
      </c>
      <c r="M64" s="53">
        <f t="shared" si="8"/>
        <v>-0.2430164414222222</v>
      </c>
      <c r="N64" s="53">
        <f t="shared" si="8"/>
        <v>-0.23919065333333334</v>
      </c>
      <c r="O64" s="53">
        <f t="shared" si="8"/>
        <v>-0.23536486524444444</v>
      </c>
      <c r="P64" s="53">
        <f t="shared" si="8"/>
        <v>-0.23153907715555558</v>
      </c>
      <c r="Q64" s="53">
        <f t="shared" si="8"/>
        <v>-0.22771328906666666</v>
      </c>
      <c r="R64" s="53">
        <f t="shared" si="8"/>
        <v>-0.22388750097777779</v>
      </c>
      <c r="S64" s="53">
        <f t="shared" si="8"/>
        <v>-0.22006171288888887</v>
      </c>
      <c r="T64" s="53">
        <f t="shared" si="8"/>
        <v>-0.21623592480000001</v>
      </c>
      <c r="U64" s="53">
        <f t="shared" si="8"/>
        <v>-0.21241013671111109</v>
      </c>
      <c r="V64" s="53">
        <f t="shared" si="8"/>
        <v>-0.20858434862222225</v>
      </c>
      <c r="W64" s="53">
        <f t="shared" si="8"/>
        <v>-0.20475856053333333</v>
      </c>
      <c r="X64" s="53">
        <f t="shared" si="8"/>
        <v>-0.20093277244444446</v>
      </c>
      <c r="Y64" s="53">
        <f t="shared" si="8"/>
        <v>-0.19710698435555557</v>
      </c>
      <c r="Z64" s="53">
        <f t="shared" si="8"/>
        <v>-0.19328119626666668</v>
      </c>
      <c r="AA64" s="53">
        <f t="shared" si="8"/>
        <v>-0.18945540817777778</v>
      </c>
      <c r="AB64" s="53">
        <f t="shared" si="8"/>
        <v>-0.18562962008888889</v>
      </c>
      <c r="AC64" s="53">
        <f t="shared" si="8"/>
        <v>-0.181803832</v>
      </c>
      <c r="AD64" s="53">
        <f t="shared" si="8"/>
        <v>-0.17797804391111113</v>
      </c>
      <c r="AE64" s="53">
        <f t="shared" si="8"/>
        <v>-0.17415225582222221</v>
      </c>
      <c r="AF64" s="53">
        <f t="shared" si="8"/>
        <v>-0.17032646773333335</v>
      </c>
      <c r="AG64" s="53">
        <f t="shared" si="8"/>
        <v>-0.16650067964444445</v>
      </c>
      <c r="AH64" s="53">
        <f t="shared" si="8"/>
        <v>-0.16267489155555556</v>
      </c>
      <c r="AI64" s="53">
        <f t="shared" si="8"/>
        <v>-0.15884910346666667</v>
      </c>
      <c r="AJ64" s="53">
        <f t="shared" si="8"/>
        <v>-0.1550233153777778</v>
      </c>
      <c r="AK64" s="53">
        <f t="shared" si="8"/>
        <v>-0.15119752728888891</v>
      </c>
      <c r="AL64" s="53">
        <f t="shared" si="8"/>
        <v>-0.14737173920000002</v>
      </c>
      <c r="AM64" s="53">
        <f t="shared" si="8"/>
        <v>-0.14354595111111113</v>
      </c>
      <c r="AN64" s="53">
        <f t="shared" si="8"/>
        <v>-0.13972016302222223</v>
      </c>
      <c r="AO64" s="53">
        <f t="shared" si="8"/>
        <v>-0.13589437493333334</v>
      </c>
      <c r="AP64" s="53">
        <f t="shared" si="8"/>
        <v>-0.13206858684444445</v>
      </c>
      <c r="AQ64" s="53">
        <f t="shared" si="8"/>
        <v>-0.12824279875555555</v>
      </c>
      <c r="AR64" s="53">
        <f t="shared" si="8"/>
        <v>-0.12441701066666667</v>
      </c>
      <c r="AS64" s="53">
        <f t="shared" si="8"/>
        <v>-0.1205912225777778</v>
      </c>
      <c r="AT64" s="53">
        <f t="shared" si="8"/>
        <v>-0.1167654344888889</v>
      </c>
      <c r="AU64" s="53">
        <f t="shared" si="8"/>
        <v>-0.11293964640000001</v>
      </c>
      <c r="AV64" s="53">
        <f t="shared" si="8"/>
        <v>-0.10911385831111113</v>
      </c>
      <c r="AW64" s="53">
        <f t="shared" si="8"/>
        <v>-0.10528807022222224</v>
      </c>
      <c r="AX64" s="53">
        <f t="shared" si="8"/>
        <v>-0.10146228213333335</v>
      </c>
      <c r="AY64" s="53">
        <f t="shared" si="8"/>
        <v>-6.726962168888892E-2</v>
      </c>
      <c r="AZ64" s="53">
        <f t="shared" si="8"/>
        <v>-3.3618229866666696E-2</v>
      </c>
      <c r="BA64" s="53">
        <f t="shared" si="8"/>
        <v>-2.5812685322534891E-17</v>
      </c>
      <c r="BB64" s="53">
        <f t="shared" si="8"/>
        <v>-2.5812685322534891E-17</v>
      </c>
      <c r="BC64" s="53">
        <f t="shared" si="8"/>
        <v>-2.5812685322534891E-17</v>
      </c>
      <c r="BD64" s="53">
        <f t="shared" si="8"/>
        <v>-2.5812685322534891E-17</v>
      </c>
    </row>
    <row r="65" spans="1:56" ht="12.75" customHeight="1" x14ac:dyDescent="0.3">
      <c r="A65" s="215"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16"/>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16"/>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16"/>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16"/>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16"/>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16"/>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16"/>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16"/>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16"/>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16"/>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17"/>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-0.62548674400000015</v>
      </c>
      <c r="F77" s="54">
        <f>IF('Fixed data'!$G$19=FALSE,F64+F76,F64)</f>
        <v>-0.7260107043555557</v>
      </c>
      <c r="G77" s="54">
        <f>IF('Fixed data'!$G$19=FALSE,G64+G76,G64)</f>
        <v>-0.8383285960888891</v>
      </c>
      <c r="H77" s="54">
        <f>IF('Fixed data'!$G$19=FALSE,H64+H76,H64)</f>
        <v>-0.26214538186666669</v>
      </c>
      <c r="I77" s="54">
        <f>IF('Fixed data'!$G$19=FALSE,I64+I76,I64)</f>
        <v>-0.2583195937777778</v>
      </c>
      <c r="J77" s="54">
        <f>IF('Fixed data'!$G$19=FALSE,J64+J76,J64)</f>
        <v>-0.25449380568888891</v>
      </c>
      <c r="K77" s="54">
        <f>IF('Fixed data'!$G$19=FALSE,K64+K76,K64)</f>
        <v>-0.25066801760000001</v>
      </c>
      <c r="L77" s="54">
        <f>IF('Fixed data'!$G$19=FALSE,L64+L76,L64)</f>
        <v>-0.24684222951111112</v>
      </c>
      <c r="M77" s="54">
        <f>IF('Fixed data'!$G$19=FALSE,M64+M76,M64)</f>
        <v>-0.2430164414222222</v>
      </c>
      <c r="N77" s="54">
        <f>IF('Fixed data'!$G$19=FALSE,N64+N76,N64)</f>
        <v>-0.23919065333333334</v>
      </c>
      <c r="O77" s="54">
        <f>IF('Fixed data'!$G$19=FALSE,O64+O76,O64)</f>
        <v>-0.23536486524444444</v>
      </c>
      <c r="P77" s="54">
        <f>IF('Fixed data'!$G$19=FALSE,P64+P76,P64)</f>
        <v>-0.23153907715555558</v>
      </c>
      <c r="Q77" s="54">
        <f>IF('Fixed data'!$G$19=FALSE,Q64+Q76,Q64)</f>
        <v>-0.22771328906666666</v>
      </c>
      <c r="R77" s="54">
        <f>IF('Fixed data'!$G$19=FALSE,R64+R76,R64)</f>
        <v>-0.22388750097777779</v>
      </c>
      <c r="S77" s="54">
        <f>IF('Fixed data'!$G$19=FALSE,S64+S76,S64)</f>
        <v>-0.22006171288888887</v>
      </c>
      <c r="T77" s="54">
        <f>IF('Fixed data'!$G$19=FALSE,T64+T76,T64)</f>
        <v>-0.21623592480000001</v>
      </c>
      <c r="U77" s="54">
        <f>IF('Fixed data'!$G$19=FALSE,U64+U76,U64)</f>
        <v>-0.21241013671111109</v>
      </c>
      <c r="V77" s="54">
        <f>IF('Fixed data'!$G$19=FALSE,V64+V76,V64)</f>
        <v>-0.20858434862222225</v>
      </c>
      <c r="W77" s="54">
        <f>IF('Fixed data'!$G$19=FALSE,W64+W76,W64)</f>
        <v>-0.20475856053333333</v>
      </c>
      <c r="X77" s="54">
        <f>IF('Fixed data'!$G$19=FALSE,X64+X76,X64)</f>
        <v>-0.20093277244444446</v>
      </c>
      <c r="Y77" s="54">
        <f>IF('Fixed data'!$G$19=FALSE,Y64+Y76,Y64)</f>
        <v>-0.19710698435555557</v>
      </c>
      <c r="Z77" s="54">
        <f>IF('Fixed data'!$G$19=FALSE,Z64+Z76,Z64)</f>
        <v>-0.19328119626666668</v>
      </c>
      <c r="AA77" s="54">
        <f>IF('Fixed data'!$G$19=FALSE,AA64+AA76,AA64)</f>
        <v>-0.18945540817777778</v>
      </c>
      <c r="AB77" s="54">
        <f>IF('Fixed data'!$G$19=FALSE,AB64+AB76,AB64)</f>
        <v>-0.18562962008888889</v>
      </c>
      <c r="AC77" s="54">
        <f>IF('Fixed data'!$G$19=FALSE,AC64+AC76,AC64)</f>
        <v>-0.181803832</v>
      </c>
      <c r="AD77" s="54">
        <f>IF('Fixed data'!$G$19=FALSE,AD64+AD76,AD64)</f>
        <v>-0.17797804391111113</v>
      </c>
      <c r="AE77" s="54">
        <f>IF('Fixed data'!$G$19=FALSE,AE64+AE76,AE64)</f>
        <v>-0.17415225582222221</v>
      </c>
      <c r="AF77" s="54">
        <f>IF('Fixed data'!$G$19=FALSE,AF64+AF76,AF64)</f>
        <v>-0.17032646773333335</v>
      </c>
      <c r="AG77" s="54">
        <f>IF('Fixed data'!$G$19=FALSE,AG64+AG76,AG64)</f>
        <v>-0.16650067964444445</v>
      </c>
      <c r="AH77" s="54">
        <f>IF('Fixed data'!$G$19=FALSE,AH64+AH76,AH64)</f>
        <v>-0.16267489155555556</v>
      </c>
      <c r="AI77" s="54">
        <f>IF('Fixed data'!$G$19=FALSE,AI64+AI76,AI64)</f>
        <v>-0.15884910346666667</v>
      </c>
      <c r="AJ77" s="54">
        <f>IF('Fixed data'!$G$19=FALSE,AJ64+AJ76,AJ64)</f>
        <v>-0.1550233153777778</v>
      </c>
      <c r="AK77" s="54">
        <f>IF('Fixed data'!$G$19=FALSE,AK64+AK76,AK64)</f>
        <v>-0.15119752728888891</v>
      </c>
      <c r="AL77" s="54">
        <f>IF('Fixed data'!$G$19=FALSE,AL64+AL76,AL64)</f>
        <v>-0.14737173920000002</v>
      </c>
      <c r="AM77" s="54">
        <f>IF('Fixed data'!$G$19=FALSE,AM64+AM76,AM64)</f>
        <v>-0.14354595111111113</v>
      </c>
      <c r="AN77" s="54">
        <f>IF('Fixed data'!$G$19=FALSE,AN64+AN76,AN64)</f>
        <v>-0.13972016302222223</v>
      </c>
      <c r="AO77" s="54">
        <f>IF('Fixed data'!$G$19=FALSE,AO64+AO76,AO64)</f>
        <v>-0.13589437493333334</v>
      </c>
      <c r="AP77" s="54">
        <f>IF('Fixed data'!$G$19=FALSE,AP64+AP76,AP64)</f>
        <v>-0.13206858684444445</v>
      </c>
      <c r="AQ77" s="54">
        <f>IF('Fixed data'!$G$19=FALSE,AQ64+AQ76,AQ64)</f>
        <v>-0.12824279875555555</v>
      </c>
      <c r="AR77" s="54">
        <f>IF('Fixed data'!$G$19=FALSE,AR64+AR76,AR64)</f>
        <v>-0.12441701066666667</v>
      </c>
      <c r="AS77" s="54">
        <f>IF('Fixed data'!$G$19=FALSE,AS64+AS76,AS64)</f>
        <v>-0.1205912225777778</v>
      </c>
      <c r="AT77" s="54">
        <f>IF('Fixed data'!$G$19=FALSE,AT64+AT76,AT64)</f>
        <v>-0.1167654344888889</v>
      </c>
      <c r="AU77" s="54">
        <f>IF('Fixed data'!$G$19=FALSE,AU64+AU76,AU64)</f>
        <v>-0.11293964640000001</v>
      </c>
      <c r="AV77" s="54">
        <f>IF('Fixed data'!$G$19=FALSE,AV64+AV76,AV64)</f>
        <v>-0.10911385831111113</v>
      </c>
      <c r="AW77" s="54">
        <f>IF('Fixed data'!$G$19=FALSE,AW64+AW76,AW64)</f>
        <v>-0.10528807022222224</v>
      </c>
      <c r="AX77" s="54">
        <f>IF('Fixed data'!$G$19=FALSE,AX64+AX76,AX64)</f>
        <v>-0.10146228213333335</v>
      </c>
      <c r="AY77" s="54">
        <f>IF('Fixed data'!$G$19=FALSE,AY64+AY76,AY64)</f>
        <v>-6.726962168888892E-2</v>
      </c>
      <c r="AZ77" s="54">
        <f>IF('Fixed data'!$G$19=FALSE,AZ64+AZ76,AZ64)</f>
        <v>-3.3618229866666696E-2</v>
      </c>
      <c r="BA77" s="54">
        <f>IF('Fixed data'!$G$19=FALSE,BA64+BA76,BA64)</f>
        <v>-2.5812685322534891E-17</v>
      </c>
      <c r="BB77" s="54">
        <f>IF('Fixed data'!$G$19=FALSE,BB64+BB76,BB64)</f>
        <v>-2.5812685322534891E-17</v>
      </c>
      <c r="BC77" s="54">
        <f>IF('Fixed data'!$G$19=FALSE,BC64+BC76,BC64)</f>
        <v>-2.5812685322534891E-17</v>
      </c>
      <c r="BD77" s="54">
        <f>IF('Fixed data'!$G$19=FALSE,BD64+BD76,BD64)</f>
        <v>-2.5812685322534891E-17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-0.60433501835748815</v>
      </c>
      <c r="F80" s="55">
        <f t="shared" ref="F80:BD80" si="10">F77*F78</f>
        <v>-0.67773876109646036</v>
      </c>
      <c r="G80" s="55">
        <f t="shared" si="10"/>
        <v>-0.75612436219528734</v>
      </c>
      <c r="H80" s="55">
        <f t="shared" si="10"/>
        <v>-0.22844455555478096</v>
      </c>
      <c r="I80" s="55">
        <f t="shared" si="10"/>
        <v>-0.21749816643468309</v>
      </c>
      <c r="J80" s="55">
        <f t="shared" si="10"/>
        <v>-0.20703087490024319</v>
      </c>
      <c r="K80" s="55">
        <f t="shared" si="10"/>
        <v>-0.19702279596613248</v>
      </c>
      <c r="L80" s="55">
        <f t="shared" si="10"/>
        <v>-0.18745484165292178</v>
      </c>
      <c r="M80" s="55">
        <f t="shared" si="10"/>
        <v>-0.17830868982278752</v>
      </c>
      <c r="N80" s="55">
        <f t="shared" si="10"/>
        <v>-0.16956675421153203</v>
      </c>
      <c r="O80" s="55">
        <f t="shared" si="10"/>
        <v>-0.1612121556116444</v>
      </c>
      <c r="P80" s="55">
        <f t="shared" si="10"/>
        <v>-0.15322869416282467</v>
      </c>
      <c r="Q80" s="55">
        <f t="shared" si="10"/>
        <v>-0.14560082270802371</v>
      </c>
      <c r="R80" s="55">
        <f t="shared" si="10"/>
        <v>-0.13831362117462195</v>
      </c>
      <c r="S80" s="55">
        <f t="shared" si="10"/>
        <v>-0.13135277194188311</v>
      </c>
      <c r="T80" s="55">
        <f t="shared" si="10"/>
        <v>-0.12470453615727423</v>
      </c>
      <c r="U80" s="55">
        <f t="shared" si="10"/>
        <v>-0.11835573096564636</v>
      </c>
      <c r="V80" s="55">
        <f t="shared" si="10"/>
        <v>-0.11229370761662001</v>
      </c>
      <c r="W80" s="55">
        <f t="shared" si="10"/>
        <v>-0.1065063304168191</v>
      </c>
      <c r="X80" s="55">
        <f t="shared" si="10"/>
        <v>-0.10098195649484984</v>
      </c>
      <c r="Y80" s="55">
        <f t="shared" si="10"/>
        <v>-9.5709416348124909E-2</v>
      </c>
      <c r="Z80" s="55">
        <f t="shared" si="10"/>
        <v>-9.0677995141794365E-2</v>
      </c>
      <c r="AA80" s="55">
        <f t="shared" si="10"/>
        <v>-8.5877414731162408E-2</v>
      </c>
      <c r="AB80" s="55">
        <f t="shared" si="10"/>
        <v>-8.1297816380043242E-2</v>
      </c>
      <c r="AC80" s="55">
        <f t="shared" si="10"/>
        <v>-7.692974414854685E-2</v>
      </c>
      <c r="AD80" s="55">
        <f t="shared" si="10"/>
        <v>-7.2764128924781207E-2</v>
      </c>
      <c r="AE80" s="55">
        <f t="shared" si="10"/>
        <v>-6.8792273075917953E-2</v>
      </c>
      <c r="AF80" s="55">
        <f t="shared" si="10"/>
        <v>-6.5005835694993103E-2</v>
      </c>
      <c r="AG80" s="55">
        <f t="shared" si="10"/>
        <v>-6.1396818420703193E-2</v>
      </c>
      <c r="AH80" s="55">
        <f t="shared" si="10"/>
        <v>-5.7957551808315237E-2</v>
      </c>
      <c r="AI80" s="55">
        <f t="shared" si="10"/>
        <v>-6.3537599407028161E-2</v>
      </c>
      <c r="AJ80" s="55">
        <f t="shared" si="10"/>
        <v>-6.0201294515885698E-2</v>
      </c>
      <c r="AK80" s="55">
        <f t="shared" si="10"/>
        <v>-5.7005436229330152E-2</v>
      </c>
      <c r="AL80" s="55">
        <f t="shared" si="10"/>
        <v>-5.3944673500362354E-2</v>
      </c>
      <c r="AM80" s="55">
        <f t="shared" si="10"/>
        <v>-5.1013847847503326E-2</v>
      </c>
      <c r="AN80" s="55">
        <f t="shared" si="10"/>
        <v>-4.8207986676872948E-2</v>
      </c>
      <c r="AO80" s="55">
        <f t="shared" si="10"/>
        <v>-4.5522296829913232E-2</v>
      </c>
      <c r="AP80" s="55">
        <f t="shared" si="10"/>
        <v>-4.2952158349277327E-2</v>
      </c>
      <c r="AQ80" s="55">
        <f t="shared" si="10"/>
        <v>-4.049311845564902E-2</v>
      </c>
      <c r="AR80" s="55">
        <f t="shared" si="10"/>
        <v>-3.8140885728494361E-2</v>
      </c>
      <c r="AS80" s="55">
        <f t="shared" si="10"/>
        <v>-3.5891324483975272E-2</v>
      </c>
      <c r="AT80" s="55">
        <f t="shared" si="10"/>
        <v>-3.374044934347694E-2</v>
      </c>
      <c r="AU80" s="55">
        <f t="shared" si="10"/>
        <v>-3.168441998641458E-2</v>
      </c>
      <c r="AV80" s="55">
        <f t="shared" si="10"/>
        <v>-2.9719536081192488E-2</v>
      </c>
      <c r="AW80" s="55">
        <f t="shared" si="10"/>
        <v>-2.7842232388389034E-2</v>
      </c>
      <c r="AX80" s="55">
        <f t="shared" si="10"/>
        <v>-2.6049074030435413E-2</v>
      </c>
      <c r="AY80" s="55">
        <f t="shared" si="10"/>
        <v>-1.6767542822670612E-2</v>
      </c>
      <c r="AZ80" s="55">
        <f t="shared" si="10"/>
        <v>-8.1355713177595178E-3</v>
      </c>
      <c r="BA80" s="55">
        <f t="shared" si="10"/>
        <v>-6.0646979585689359E-18</v>
      </c>
      <c r="BB80" s="55">
        <f t="shared" si="10"/>
        <v>-5.8880562704552777E-18</v>
      </c>
      <c r="BC80" s="55">
        <f t="shared" si="10"/>
        <v>-5.7165594858789104E-18</v>
      </c>
      <c r="BD80" s="55">
        <f t="shared" si="10"/>
        <v>-5.5500577532804955E-18</v>
      </c>
    </row>
    <row r="81" spans="1:56" x14ac:dyDescent="0.3">
      <c r="A81" s="75"/>
      <c r="B81" s="15" t="s">
        <v>18</v>
      </c>
      <c r="C81" s="15"/>
      <c r="D81" s="14" t="s">
        <v>39</v>
      </c>
      <c r="E81" s="56">
        <f>+E80</f>
        <v>-0.60433501835748815</v>
      </c>
      <c r="F81" s="56">
        <f t="shared" ref="F81:BD81" si="11">+E81+F80</f>
        <v>-1.2820737794539485</v>
      </c>
      <c r="G81" s="56">
        <f t="shared" si="11"/>
        <v>-2.0381981416492359</v>
      </c>
      <c r="H81" s="56">
        <f t="shared" si="11"/>
        <v>-2.2666426972040168</v>
      </c>
      <c r="I81" s="56">
        <f t="shared" si="11"/>
        <v>-2.4841408636386997</v>
      </c>
      <c r="J81" s="56">
        <f t="shared" si="11"/>
        <v>-2.6911717385389426</v>
      </c>
      <c r="K81" s="56">
        <f t="shared" si="11"/>
        <v>-2.8881945345050752</v>
      </c>
      <c r="L81" s="56">
        <f t="shared" si="11"/>
        <v>-3.0756493761579971</v>
      </c>
      <c r="M81" s="56">
        <f t="shared" si="11"/>
        <v>-3.2539580659807847</v>
      </c>
      <c r="N81" s="56">
        <f t="shared" si="11"/>
        <v>-3.4235248201923167</v>
      </c>
      <c r="O81" s="56">
        <f t="shared" si="11"/>
        <v>-3.5847369758039611</v>
      </c>
      <c r="P81" s="56">
        <f t="shared" si="11"/>
        <v>-3.7379656699667856</v>
      </c>
      <c r="Q81" s="56">
        <f t="shared" si="11"/>
        <v>-3.8835664926748095</v>
      </c>
      <c r="R81" s="56">
        <f t="shared" si="11"/>
        <v>-4.0218801138494316</v>
      </c>
      <c r="S81" s="56">
        <f t="shared" si="11"/>
        <v>-4.153232885791315</v>
      </c>
      <c r="T81" s="56">
        <f t="shared" si="11"/>
        <v>-4.2779374219485895</v>
      </c>
      <c r="U81" s="56">
        <f t="shared" si="11"/>
        <v>-4.3962931529142359</v>
      </c>
      <c r="V81" s="56">
        <f t="shared" si="11"/>
        <v>-4.5085868605308557</v>
      </c>
      <c r="W81" s="56">
        <f t="shared" si="11"/>
        <v>-4.6150931909476745</v>
      </c>
      <c r="X81" s="56">
        <f t="shared" si="11"/>
        <v>-4.716075147442524</v>
      </c>
      <c r="Y81" s="56">
        <f t="shared" si="11"/>
        <v>-4.8117845637906491</v>
      </c>
      <c r="Z81" s="56">
        <f t="shared" si="11"/>
        <v>-4.9024625589324433</v>
      </c>
      <c r="AA81" s="56">
        <f t="shared" si="11"/>
        <v>-4.9883399736636056</v>
      </c>
      <c r="AB81" s="56">
        <f t="shared" si="11"/>
        <v>-5.0696377900436485</v>
      </c>
      <c r="AC81" s="56">
        <f t="shared" si="11"/>
        <v>-5.1465675341921955</v>
      </c>
      <c r="AD81" s="56">
        <f t="shared" si="11"/>
        <v>-5.2193316631169768</v>
      </c>
      <c r="AE81" s="56">
        <f t="shared" si="11"/>
        <v>-5.2881239361928944</v>
      </c>
      <c r="AF81" s="56">
        <f t="shared" si="11"/>
        <v>-5.3531297718878879</v>
      </c>
      <c r="AG81" s="56">
        <f t="shared" si="11"/>
        <v>-5.4145265903085908</v>
      </c>
      <c r="AH81" s="56">
        <f t="shared" si="11"/>
        <v>-5.4724841421169064</v>
      </c>
      <c r="AI81" s="56">
        <f t="shared" si="11"/>
        <v>-5.5360217415239346</v>
      </c>
      <c r="AJ81" s="56">
        <f t="shared" si="11"/>
        <v>-5.5962230360398202</v>
      </c>
      <c r="AK81" s="56">
        <f t="shared" si="11"/>
        <v>-5.6532284722691504</v>
      </c>
      <c r="AL81" s="56">
        <f t="shared" si="11"/>
        <v>-5.707173145769513</v>
      </c>
      <c r="AM81" s="56">
        <f t="shared" si="11"/>
        <v>-5.7581869936170165</v>
      </c>
      <c r="AN81" s="56">
        <f t="shared" si="11"/>
        <v>-5.8063949802938897</v>
      </c>
      <c r="AO81" s="56">
        <f t="shared" si="11"/>
        <v>-5.8519172771238033</v>
      </c>
      <c r="AP81" s="56">
        <f t="shared" si="11"/>
        <v>-5.8948694354730806</v>
      </c>
      <c r="AQ81" s="56">
        <f t="shared" si="11"/>
        <v>-5.93536255392873</v>
      </c>
      <c r="AR81" s="56">
        <f t="shared" si="11"/>
        <v>-5.9735034396572244</v>
      </c>
      <c r="AS81" s="56">
        <f t="shared" si="11"/>
        <v>-6.0093947641411996</v>
      </c>
      <c r="AT81" s="56">
        <f t="shared" si="11"/>
        <v>-6.0431352134846765</v>
      </c>
      <c r="AU81" s="56">
        <f t="shared" si="11"/>
        <v>-6.0748196334710913</v>
      </c>
      <c r="AV81" s="56">
        <f t="shared" si="11"/>
        <v>-6.1045391695522842</v>
      </c>
      <c r="AW81" s="56">
        <f t="shared" si="11"/>
        <v>-6.1323814019406733</v>
      </c>
      <c r="AX81" s="56">
        <f t="shared" si="11"/>
        <v>-6.1584304759711088</v>
      </c>
      <c r="AY81" s="56">
        <f t="shared" si="11"/>
        <v>-6.1751980187937798</v>
      </c>
      <c r="AZ81" s="56">
        <f t="shared" si="11"/>
        <v>-6.1833335901115394</v>
      </c>
      <c r="BA81" s="56">
        <f t="shared" si="11"/>
        <v>-6.1833335901115394</v>
      </c>
      <c r="BB81" s="56">
        <f t="shared" si="11"/>
        <v>-6.1833335901115394</v>
      </c>
      <c r="BC81" s="56">
        <f t="shared" si="11"/>
        <v>-6.1833335901115394</v>
      </c>
      <c r="BD81" s="56">
        <f t="shared" si="11"/>
        <v>-6.1833335901115394</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18"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18"/>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18"/>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18"/>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18"/>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18"/>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18"/>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18"/>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formula1>$B$170:$B$214</formula1>
    </dataValidation>
    <dataValidation type="list" allowBlank="1" showInputMessage="1" showErrorMessage="1" sqref="B15: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4"/>
  <sheetViews>
    <sheetView tabSelected="1" workbookViewId="0">
      <selection activeCell="H14" sqref="H14"/>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11" ht="18.75" x14ac:dyDescent="0.3">
      <c r="A1" s="1" t="s">
        <v>80</v>
      </c>
    </row>
    <row r="2" spans="1:11" ht="21" x14ac:dyDescent="0.35">
      <c r="A2" t="s">
        <v>335</v>
      </c>
    </row>
    <row r="3" spans="1:11" x14ac:dyDescent="0.25">
      <c r="F3" s="149"/>
      <c r="G3" s="149"/>
    </row>
    <row r="5" spans="1:11" x14ac:dyDescent="0.25">
      <c r="B5" t="s">
        <v>349</v>
      </c>
    </row>
    <row r="6" spans="1:11" x14ac:dyDescent="0.25">
      <c r="G6" s="150"/>
    </row>
    <row r="7" spans="1:11" ht="15.75" thickBot="1" x14ac:dyDescent="0.3">
      <c r="B7" s="129" t="s">
        <v>354</v>
      </c>
      <c r="C7" s="129"/>
      <c r="D7" s="129" t="s">
        <v>362</v>
      </c>
      <c r="E7" s="129" t="s">
        <v>363</v>
      </c>
      <c r="F7" s="168" t="s">
        <v>364</v>
      </c>
      <c r="G7" s="150"/>
    </row>
    <row r="8" spans="1:11" x14ac:dyDescent="0.25">
      <c r="B8" s="151" t="s">
        <v>356</v>
      </c>
      <c r="C8" s="164">
        <v>1899996</v>
      </c>
      <c r="D8" s="162">
        <f>C8/1000000</f>
        <v>1.899996</v>
      </c>
      <c r="E8" s="162">
        <f>D8</f>
        <v>1.899996</v>
      </c>
      <c r="F8" s="152">
        <f>D8</f>
        <v>1.899996</v>
      </c>
      <c r="G8" t="s">
        <v>357</v>
      </c>
    </row>
    <row r="9" spans="1:11" x14ac:dyDescent="0.25">
      <c r="B9" s="158" t="s">
        <v>360</v>
      </c>
      <c r="C9" s="165">
        <v>92000</v>
      </c>
      <c r="D9" s="157">
        <f>C9/1000000</f>
        <v>9.1999999999999998E-2</v>
      </c>
      <c r="E9" s="129">
        <v>0.13780000000000001</v>
      </c>
      <c r="F9" s="141">
        <v>0.21879999999999999</v>
      </c>
      <c r="G9" s="150"/>
    </row>
    <row r="10" spans="1:11" ht="15.75" thickBot="1" x14ac:dyDescent="0.3">
      <c r="B10" s="159" t="s">
        <v>361</v>
      </c>
      <c r="C10" s="166">
        <f>C8+C9</f>
        <v>1991996</v>
      </c>
      <c r="D10" s="160">
        <f>C10/1000000</f>
        <v>1.9919960000000001</v>
      </c>
      <c r="E10" s="167">
        <f>SUM(E8:E9)</f>
        <v>2.0377960000000002</v>
      </c>
      <c r="F10" s="161">
        <f>SUM(F8:F9)</f>
        <v>2.1187960000000001</v>
      </c>
      <c r="I10" s="177"/>
    </row>
    <row r="11" spans="1:11" x14ac:dyDescent="0.25">
      <c r="B11" s="156"/>
    </row>
    <row r="12" spans="1:11" x14ac:dyDescent="0.25">
      <c r="D12" s="177">
        <f>'Baseline Workings'!C38-'Option 2 Workings'!D10</f>
        <v>0.8252241299994687</v>
      </c>
      <c r="E12" s="177">
        <f>'Baseline Workings'!D38-'Option 2 Workings'!E10</f>
        <v>1.4500163433326283</v>
      </c>
      <c r="F12" s="177">
        <f>'Baseline Workings'!E38-'Option 2 Workings'!F10</f>
        <v>2.0002925433349961</v>
      </c>
      <c r="I12" s="149"/>
      <c r="J12" s="149"/>
      <c r="K12" s="149"/>
    </row>
    <row r="13" spans="1:11" x14ac:dyDescent="0.25">
      <c r="D13" s="177"/>
      <c r="E13" s="177"/>
      <c r="F13" s="177"/>
    </row>
    <row r="14" spans="1:11" ht="15.75" thickBot="1" x14ac:dyDescent="0.3">
      <c r="B14" t="s">
        <v>355</v>
      </c>
    </row>
    <row r="15" spans="1:11" x14ac:dyDescent="0.25">
      <c r="B15" s="219" t="s">
        <v>376</v>
      </c>
      <c r="C15" s="220"/>
      <c r="D15" s="221"/>
    </row>
    <row r="16" spans="1:11" x14ac:dyDescent="0.25">
      <c r="B16" s="222"/>
      <c r="C16" s="223"/>
      <c r="D16" s="224"/>
    </row>
    <row r="17" spans="2:4" x14ac:dyDescent="0.25">
      <c r="B17" s="222"/>
      <c r="C17" s="223"/>
      <c r="D17" s="224"/>
    </row>
    <row r="18" spans="2:4" x14ac:dyDescent="0.25">
      <c r="B18" s="222"/>
      <c r="C18" s="223"/>
      <c r="D18" s="224"/>
    </row>
    <row r="19" spans="2:4" x14ac:dyDescent="0.25">
      <c r="B19" s="222"/>
      <c r="C19" s="223"/>
      <c r="D19" s="224"/>
    </row>
    <row r="20" spans="2:4" x14ac:dyDescent="0.25">
      <c r="B20" s="222"/>
      <c r="C20" s="223"/>
      <c r="D20" s="224"/>
    </row>
    <row r="21" spans="2:4" x14ac:dyDescent="0.25">
      <c r="B21" s="222"/>
      <c r="C21" s="223"/>
      <c r="D21" s="224"/>
    </row>
    <row r="22" spans="2:4" x14ac:dyDescent="0.25">
      <c r="B22" s="222"/>
      <c r="C22" s="223"/>
      <c r="D22" s="224"/>
    </row>
    <row r="23" spans="2:4" x14ac:dyDescent="0.25">
      <c r="B23" s="222"/>
      <c r="C23" s="223"/>
      <c r="D23" s="224"/>
    </row>
    <row r="24" spans="2:4" ht="15.75" thickBot="1" x14ac:dyDescent="0.3">
      <c r="B24" s="225"/>
      <c r="C24" s="226"/>
      <c r="D24" s="227"/>
    </row>
  </sheetData>
  <mergeCells count="1">
    <mergeCell ref="B15:D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purl.org/dc/dcmitype/"/>
    <ds:schemaRef ds:uri="eecedeb9-13b3-4e62-b003-046c92e1668a"/>
    <ds:schemaRef ds:uri="http://schemas.microsoft.com/office/2006/documentManagement/types"/>
    <ds:schemaRef ds:uri="http://www.w3.org/XML/1998/namespace"/>
    <ds:schemaRef ds:uri="http://purl.org/dc/elements/1.1/"/>
    <ds:schemaRef ds:uri="http://schemas.microsoft.com/office/2006/metadata/properties"/>
    <ds:schemaRef ds:uri="efb98dbe-6680-48eb-ac67-85b3a61e7855"/>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2018-06-27T07:40:26Z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