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10245" windowHeight="8190" tabRatio="779" activeTab="7"/>
  </bookViews>
  <sheets>
    <sheet name="version control" sheetId="30" r:id="rId1"/>
    <sheet name="Guidance" sheetId="28" r:id="rId2"/>
    <sheet name="Option summary" sheetId="29" r:id="rId3"/>
    <sheet name="Fixed data" sheetId="20" r:id="rId4"/>
    <sheet name="Baseline Workings" sheetId="27" r:id="rId5"/>
    <sheet name="Option 1 (Baseline)" sheetId="33" r:id="rId6"/>
    <sheet name="Option 2" sheetId="34" r:id="rId7"/>
    <sheet name="Option 2 Workings" sheetId="32" r:id="rId8"/>
  </sheets>
  <definedNames>
    <definedName name="_xlnm.Print_Area" localSheetId="5">'Option 1 (Baseline)'!$A$1:$AB$104</definedName>
    <definedName name="_xlnm.Print_Area" localSheetId="6">'Option 2'!$A$1:$AB$104</definedName>
  </definedNames>
  <calcPr calcId="145621"/>
</workbook>
</file>

<file path=xl/calcChain.xml><?xml version="1.0" encoding="utf-8"?>
<calcChain xmlns="http://schemas.openxmlformats.org/spreadsheetml/2006/main">
  <c r="E12" i="32" l="1"/>
  <c r="F12" i="32"/>
  <c r="D12" i="32"/>
  <c r="G38" i="27" l="1"/>
  <c r="G13" i="34" l="1"/>
  <c r="G13" i="33"/>
  <c r="F13" i="33"/>
  <c r="E13" i="33"/>
  <c r="G68" i="33"/>
  <c r="F68" i="33"/>
  <c r="E68" i="33"/>
  <c r="G67" i="33"/>
  <c r="F67" i="33"/>
  <c r="E67" i="33"/>
  <c r="G89" i="33"/>
  <c r="F89" i="33"/>
  <c r="E89" i="33"/>
  <c r="G88" i="33"/>
  <c r="F88" i="33"/>
  <c r="E88" i="33"/>
  <c r="D38" i="27"/>
  <c r="E38" i="27"/>
  <c r="C38" i="27"/>
  <c r="D37" i="27"/>
  <c r="E37" i="27"/>
  <c r="C37" i="27"/>
  <c r="D36" i="27"/>
  <c r="E36" i="27"/>
  <c r="C36" i="27"/>
  <c r="D35" i="27"/>
  <c r="E35" i="27"/>
  <c r="C35" i="27"/>
  <c r="D34" i="27"/>
  <c r="E34" i="27"/>
  <c r="C34" i="27"/>
  <c r="D33" i="27"/>
  <c r="E33" i="27"/>
  <c r="C33" i="27"/>
  <c r="E20" i="27"/>
  <c r="D20" i="27"/>
  <c r="C20" i="27"/>
  <c r="E14" i="27"/>
  <c r="E13" i="27"/>
  <c r="D14" i="27"/>
  <c r="D13" i="27"/>
  <c r="D15" i="27"/>
  <c r="C14" i="27"/>
  <c r="C13" i="27"/>
  <c r="E28" i="27"/>
  <c r="E27" i="27"/>
  <c r="E25" i="27"/>
  <c r="E29" i="27" s="1"/>
  <c r="D28" i="27"/>
  <c r="D27" i="27"/>
  <c r="D25" i="27"/>
  <c r="C28" i="27"/>
  <c r="C27" i="27"/>
  <c r="C25" i="27"/>
  <c r="F10" i="32"/>
  <c r="F8" i="32"/>
  <c r="E15" i="27" l="1"/>
  <c r="C29" i="27"/>
  <c r="C15" i="27"/>
  <c r="D29" i="27"/>
  <c r="E10" i="32"/>
  <c r="F13" i="34" l="1"/>
  <c r="E8" i="32"/>
  <c r="D8" i="32" l="1"/>
  <c r="C10" i="32" l="1"/>
  <c r="D10" i="32" s="1"/>
  <c r="D9" i="32"/>
  <c r="E13" i="34" l="1"/>
  <c r="BD79" i="34" l="1"/>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V18" i="34"/>
  <c r="AU18" i="34"/>
  <c r="AT18" i="34"/>
  <c r="AS18" i="34"/>
  <c r="AR18" i="34"/>
  <c r="AQ18" i="34"/>
  <c r="AP18" i="34"/>
  <c r="AO18" i="34"/>
  <c r="AN18" i="34"/>
  <c r="AM18" i="34"/>
  <c r="AL18"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X18" i="33"/>
  <c r="W18" i="33"/>
  <c r="V18" i="33"/>
  <c r="U18" i="33"/>
  <c r="T18" i="33"/>
  <c r="S18" i="33"/>
  <c r="R18" i="33"/>
  <c r="Q18" i="33"/>
  <c r="P18" i="33"/>
  <c r="O18" i="33"/>
  <c r="N18" i="33"/>
  <c r="M18" i="33"/>
  <c r="L18" i="33"/>
  <c r="K18" i="33"/>
  <c r="J18" i="33"/>
  <c r="I18" i="33"/>
  <c r="H18" i="33"/>
  <c r="G18" i="33"/>
  <c r="F18" i="33"/>
  <c r="E18" i="33"/>
  <c r="I5" i="20"/>
  <c r="F69" i="34" s="1"/>
  <c r="J5" i="20"/>
  <c r="G69" i="33" s="1"/>
  <c r="K5" i="20"/>
  <c r="L5" i="20"/>
  <c r="I69" i="33" s="1"/>
  <c r="M5" i="20"/>
  <c r="J69" i="34" s="1"/>
  <c r="N5" i="20"/>
  <c r="K69" i="34" s="1"/>
  <c r="O5" i="20"/>
  <c r="P5" i="20"/>
  <c r="Q5" i="20"/>
  <c r="N69" i="33" s="1"/>
  <c r="R5" i="20"/>
  <c r="S5" i="20"/>
  <c r="P69" i="33" s="1"/>
  <c r="T5" i="20"/>
  <c r="U5" i="20"/>
  <c r="R69" i="34" s="1"/>
  <c r="V5" i="20"/>
  <c r="S69" i="34" s="1"/>
  <c r="W5" i="20"/>
  <c r="X5" i="20"/>
  <c r="U69" i="33" s="1"/>
  <c r="Y5" i="20"/>
  <c r="V69" i="34" s="1"/>
  <c r="Z5" i="20"/>
  <c r="W69" i="34" s="1"/>
  <c r="AA5" i="20"/>
  <c r="AB5" i="20"/>
  <c r="AC5" i="20"/>
  <c r="Z69" i="33" s="1"/>
  <c r="AD5" i="20"/>
  <c r="AE5" i="20"/>
  <c r="AF5" i="20"/>
  <c r="AG5" i="20"/>
  <c r="AD69" i="34" s="1"/>
  <c r="AH5" i="20"/>
  <c r="AE69" i="34" s="1"/>
  <c r="AI5" i="20"/>
  <c r="AF69" i="33" s="1"/>
  <c r="AJ5" i="20"/>
  <c r="AG69" i="33" s="1"/>
  <c r="AK5" i="20"/>
  <c r="AL5" i="20"/>
  <c r="AI69" i="34" s="1"/>
  <c r="AM5" i="20"/>
  <c r="AN5" i="20"/>
  <c r="AO5" i="20"/>
  <c r="AP5" i="20"/>
  <c r="AM69" i="33" s="1"/>
  <c r="AQ5" i="20"/>
  <c r="AR5" i="20"/>
  <c r="AS5" i="20"/>
  <c r="AP69" i="34" s="1"/>
  <c r="AT5" i="20"/>
  <c r="AQ69" i="34" s="1"/>
  <c r="AU5" i="20"/>
  <c r="AR69" i="34" s="1"/>
  <c r="AV5" i="20"/>
  <c r="AS69" i="33" s="1"/>
  <c r="AW5" i="20"/>
  <c r="AX5" i="20"/>
  <c r="AY5" i="20"/>
  <c r="AZ5" i="20"/>
  <c r="BA5" i="20"/>
  <c r="AX69" i="33" s="1"/>
  <c r="BB5" i="20"/>
  <c r="BC5" i="20"/>
  <c r="BD5" i="20"/>
  <c r="BE5" i="20"/>
  <c r="BB69" i="34" s="1"/>
  <c r="BF5" i="20"/>
  <c r="BC69" i="34" s="1"/>
  <c r="BG5" i="20"/>
  <c r="BD69" i="34" s="1"/>
  <c r="H5" i="20"/>
  <c r="G11" i="20"/>
  <c r="G10" i="20"/>
  <c r="BB71" i="33" s="1"/>
  <c r="G9" i="20"/>
  <c r="G8" i="20"/>
  <c r="G7" i="20"/>
  <c r="G6" i="20"/>
  <c r="BB65" i="33" s="1"/>
  <c r="AP12" i="20"/>
  <c r="D34" i="20"/>
  <c r="J65" i="33" l="1"/>
  <c r="S69" i="33"/>
  <c r="F71" i="33"/>
  <c r="J26" i="33"/>
  <c r="J28" i="33" s="1"/>
  <c r="J29" i="33" s="1"/>
  <c r="P26" i="33"/>
  <c r="R26" i="33"/>
  <c r="R28" i="33" s="1"/>
  <c r="AB26" i="33"/>
  <c r="AB28" i="33" s="1"/>
  <c r="AB29" i="33" s="1"/>
  <c r="AH26" i="33"/>
  <c r="AH28" i="33" s="1"/>
  <c r="AN26" i="33"/>
  <c r="AN28" i="33" s="1"/>
  <c r="AP26" i="33"/>
  <c r="AP28" i="33" s="1"/>
  <c r="O26" i="33"/>
  <c r="O28" i="33" s="1"/>
  <c r="AE26" i="33"/>
  <c r="AT65" i="33"/>
  <c r="I26" i="34"/>
  <c r="I28" i="34" s="1"/>
  <c r="K26" i="34"/>
  <c r="S26" i="34"/>
  <c r="S28" i="34" s="1"/>
  <c r="S29" i="34" s="1"/>
  <c r="Y26" i="34"/>
  <c r="Y28" i="34" s="1"/>
  <c r="Y29" i="34" s="1"/>
  <c r="AA26" i="34"/>
  <c r="AA28" i="34" s="1"/>
  <c r="AG26" i="34"/>
  <c r="AG28" i="34" s="1"/>
  <c r="AI26" i="34"/>
  <c r="AI28" i="34" s="1"/>
  <c r="AQ26" i="34"/>
  <c r="AW26" i="34"/>
  <c r="AW28" i="34" s="1"/>
  <c r="AM26" i="33"/>
  <c r="AM28" i="33" s="1"/>
  <c r="E65" i="33"/>
  <c r="AB65" i="33"/>
  <c r="BC67" i="34"/>
  <c r="AZ67" i="34"/>
  <c r="AQ67" i="34"/>
  <c r="AN67" i="34"/>
  <c r="AE67" i="34"/>
  <c r="AB67" i="34"/>
  <c r="S67" i="34"/>
  <c r="P67" i="34"/>
  <c r="G67" i="34"/>
  <c r="W70" i="34"/>
  <c r="K70" i="34"/>
  <c r="M72" i="34"/>
  <c r="J67" i="33"/>
  <c r="L67" i="33"/>
  <c r="O67" i="33"/>
  <c r="Q67" i="33"/>
  <c r="T67" i="33"/>
  <c r="W67" i="33"/>
  <c r="Z67" i="33"/>
  <c r="AB67" i="33"/>
  <c r="AE67" i="33"/>
  <c r="AH67" i="33"/>
  <c r="AJ67" i="33"/>
  <c r="AM67" i="33"/>
  <c r="AO67" i="33"/>
  <c r="AR67" i="33"/>
  <c r="AU67" i="33"/>
  <c r="AX67" i="33"/>
  <c r="AZ67" i="33"/>
  <c r="BC67" i="33"/>
  <c r="F69" i="33"/>
  <c r="H69" i="33"/>
  <c r="AD69" i="33"/>
  <c r="AR69" i="33"/>
  <c r="N70" i="33"/>
  <c r="Z70" i="33"/>
  <c r="AN72" i="33"/>
  <c r="AN65" i="34"/>
  <c r="O67" i="34"/>
  <c r="AA67" i="34"/>
  <c r="AM67" i="34"/>
  <c r="AY67" i="34"/>
  <c r="I69" i="34"/>
  <c r="X70" i="34"/>
  <c r="AC72" i="34"/>
  <c r="AZ65" i="34"/>
  <c r="AX71" i="34"/>
  <c r="K71" i="34"/>
  <c r="E69" i="33"/>
  <c r="E26" i="33"/>
  <c r="E28" i="33" s="1"/>
  <c r="G30" i="33" s="1"/>
  <c r="I26" i="33"/>
  <c r="I28" i="33" s="1"/>
  <c r="Q26" i="33"/>
  <c r="Q28" i="33" s="1"/>
  <c r="AT42" i="33" s="1"/>
  <c r="U26" i="33"/>
  <c r="U28" i="33" s="1"/>
  <c r="U29" i="33" s="1"/>
  <c r="AC26" i="33"/>
  <c r="AC28" i="33" s="1"/>
  <c r="AV54" i="33" s="1"/>
  <c r="AG26" i="33"/>
  <c r="AO26" i="33"/>
  <c r="AO28" i="33" s="1"/>
  <c r="AS26" i="33"/>
  <c r="AS28" i="33" s="1"/>
  <c r="AS29" i="33" s="1"/>
  <c r="AU26" i="33"/>
  <c r="AU28" i="33" s="1"/>
  <c r="AU29" i="33" s="1"/>
  <c r="AW26" i="33"/>
  <c r="AW28" i="33" s="1"/>
  <c r="AW29" i="33" s="1"/>
  <c r="N26" i="33"/>
  <c r="N28" i="33" s="1"/>
  <c r="AX39" i="33" s="1"/>
  <c r="X26" i="33"/>
  <c r="X28" i="33" s="1"/>
  <c r="AO49" i="33" s="1"/>
  <c r="AL26" i="33"/>
  <c r="AL28" i="33" s="1"/>
  <c r="F65" i="33"/>
  <c r="W65" i="33"/>
  <c r="AF65" i="33"/>
  <c r="AU65" i="33"/>
  <c r="H67"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s="1"/>
  <c r="F29" i="34" s="1"/>
  <c r="H26" i="34"/>
  <c r="H28" i="34" s="1"/>
  <c r="P26" i="34"/>
  <c r="R26" i="34"/>
  <c r="R28" i="34" s="1"/>
  <c r="R29" i="34" s="1"/>
  <c r="T26" i="34"/>
  <c r="T28" i="34" s="1"/>
  <c r="T29" i="34" s="1"/>
  <c r="E67" i="34"/>
  <c r="Q67" i="34"/>
  <c r="AC67" i="34"/>
  <c r="AO67" i="34"/>
  <c r="BA67" i="34"/>
  <c r="X71" i="34"/>
  <c r="AD26" i="34"/>
  <c r="AD28" i="34" s="1"/>
  <c r="AF26" i="34"/>
  <c r="AP26" i="34"/>
  <c r="AR26" i="34"/>
  <c r="AR28" i="34" s="1"/>
  <c r="AR29" i="34" s="1"/>
  <c r="AC26" i="34"/>
  <c r="AC28" i="34" s="1"/>
  <c r="AC29" i="34" s="1"/>
  <c r="O26" i="34"/>
  <c r="O28" i="34" s="1"/>
  <c r="O29" i="34" s="1"/>
  <c r="W26" i="34"/>
  <c r="W28" i="34" s="1"/>
  <c r="W29" i="34" s="1"/>
  <c r="AM26" i="34"/>
  <c r="AM28" i="34" s="1"/>
  <c r="AM29" i="34" s="1"/>
  <c r="AU26" i="34"/>
  <c r="AU28" i="34" s="1"/>
  <c r="AU29" i="34" s="1"/>
  <c r="X26" i="34"/>
  <c r="X28" i="34" s="1"/>
  <c r="AN26" i="34"/>
  <c r="AN28" i="34" s="1"/>
  <c r="G26" i="33"/>
  <c r="G28" i="33" s="1"/>
  <c r="AS32" i="33" s="1"/>
  <c r="S42" i="33"/>
  <c r="BA69" i="34"/>
  <c r="BA69" i="33"/>
  <c r="AO69" i="34"/>
  <c r="AO69" i="33"/>
  <c r="AC69" i="34"/>
  <c r="AC69" i="33"/>
  <c r="Q69" i="34"/>
  <c r="Q69" i="33"/>
  <c r="AQ68" i="33"/>
  <c r="AR71" i="33"/>
  <c r="AD65" i="34"/>
  <c r="K68" i="34"/>
  <c r="I70" i="34"/>
  <c r="J71" i="34"/>
  <c r="L72" i="34"/>
  <c r="AZ69" i="34"/>
  <c r="AN69" i="34"/>
  <c r="AB69" i="34"/>
  <c r="P69" i="34"/>
  <c r="H68" i="33"/>
  <c r="AR68" i="33"/>
  <c r="AN69"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H65" i="33"/>
  <c r="AC65" i="33"/>
  <c r="AZ65" i="33"/>
  <c r="J68" i="33"/>
  <c r="AT68" i="33"/>
  <c r="W70" i="33"/>
  <c r="G71" i="33"/>
  <c r="BC71" i="33"/>
  <c r="AY72" i="33"/>
  <c r="AO65" i="34"/>
  <c r="M68" i="34"/>
  <c r="L70" i="34"/>
  <c r="L71" i="34"/>
  <c r="P72" i="34"/>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AV69" i="33"/>
  <c r="AJ69" i="33"/>
  <c r="X69" i="33"/>
  <c r="L69" i="33"/>
  <c r="L69" i="34"/>
  <c r="O29" i="33"/>
  <c r="K65" i="33"/>
  <c r="AG65" i="33"/>
  <c r="BD65" i="33"/>
  <c r="T68" i="33"/>
  <c r="BD68" i="33"/>
  <c r="AH70" i="33"/>
  <c r="S71" i="33"/>
  <c r="O72" i="33"/>
  <c r="E65" i="34"/>
  <c r="BA65" i="34"/>
  <c r="Y68" i="34"/>
  <c r="X69" i="34"/>
  <c r="Y70" i="34"/>
  <c r="Y71" i="34"/>
  <c r="AD72" i="34"/>
  <c r="M69" i="33"/>
  <c r="M69" i="34"/>
  <c r="K69" i="33"/>
  <c r="P65" i="33"/>
  <c r="AH65" i="33"/>
  <c r="V68" i="33"/>
  <c r="AA69" i="33"/>
  <c r="AY69" i="33"/>
  <c r="AI70" i="33"/>
  <c r="T71" i="33"/>
  <c r="P72" i="33"/>
  <c r="F65" i="34"/>
  <c r="BB65" i="34"/>
  <c r="AI68" i="34"/>
  <c r="AJ70" i="34"/>
  <c r="AJ71" i="34"/>
  <c r="AP72" i="34"/>
  <c r="AR26" i="33"/>
  <c r="AR28" i="33" s="1"/>
  <c r="AD68" i="33"/>
  <c r="AZ69" i="33"/>
  <c r="AJ70" i="33"/>
  <c r="AD71" i="33"/>
  <c r="Z72" i="33"/>
  <c r="AV26" i="34"/>
  <c r="AV28" i="34" s="1"/>
  <c r="P65" i="34"/>
  <c r="AJ68" i="34"/>
  <c r="AJ69" i="34"/>
  <c r="AK70" i="34"/>
  <c r="AK71" i="34"/>
  <c r="AQ72" i="34"/>
  <c r="Y69" i="33"/>
  <c r="Y69" i="34"/>
  <c r="AH40" i="33"/>
  <c r="BC68" i="33"/>
  <c r="W69" i="33"/>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V69" i="33"/>
  <c r="J69" i="33"/>
  <c r="AI65" i="33"/>
  <c r="R65" i="33"/>
  <c r="AN65" i="33"/>
  <c r="AE68" i="33"/>
  <c r="AL70" i="33"/>
  <c r="AE71" i="33"/>
  <c r="AA72" i="33"/>
  <c r="Q65" i="34"/>
  <c r="AK68" i="34"/>
  <c r="AK69" i="34"/>
  <c r="AL70" i="34"/>
  <c r="AL71" i="34"/>
  <c r="AR72" i="34"/>
  <c r="AF26" i="33"/>
  <c r="AU69" i="34"/>
  <c r="AU69" i="33"/>
  <c r="AH69" i="34"/>
  <c r="AH69" i="33"/>
  <c r="Y26" i="33"/>
  <c r="Y28" i="33" s="1"/>
  <c r="AU50" i="33" s="1"/>
  <c r="T65" i="33"/>
  <c r="AO65" i="33"/>
  <c r="AF68" i="33"/>
  <c r="J70" i="33"/>
  <c r="AT70" i="33"/>
  <c r="AF71" i="33"/>
  <c r="AB72" i="33"/>
  <c r="R65" i="34"/>
  <c r="AV68" i="34"/>
  <c r="AV69" i="34"/>
  <c r="AW70" i="34"/>
  <c r="BD72" i="34"/>
  <c r="AW69" i="33"/>
  <c r="T26" i="33"/>
  <c r="T28" i="33" s="1"/>
  <c r="AU45" i="33" s="1"/>
  <c r="BC71" i="34"/>
  <c r="AQ71" i="34"/>
  <c r="BB71" i="34"/>
  <c r="AP71" i="34"/>
  <c r="AD71" i="34"/>
  <c r="R71" i="34"/>
  <c r="F71" i="34"/>
  <c r="AW71" i="34"/>
  <c r="AI71" i="34"/>
  <c r="V71" i="34"/>
  <c r="I71" i="34"/>
  <c r="BA71" i="33"/>
  <c r="AO71" i="33"/>
  <c r="AC71" i="33"/>
  <c r="Q71" i="33"/>
  <c r="E71" i="33"/>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W26" i="33"/>
  <c r="W28" i="33" s="1"/>
  <c r="BA48" i="33" s="1"/>
  <c r="Q65" i="33"/>
  <c r="U65" i="33"/>
  <c r="AP65" i="33"/>
  <c r="AH68" i="33"/>
  <c r="K70" i="33"/>
  <c r="AU70" i="33"/>
  <c r="AP71" i="33"/>
  <c r="AL72" i="33"/>
  <c r="AB65" i="34"/>
  <c r="AW68" i="34"/>
  <c r="AW69" i="34"/>
  <c r="AX70" i="34"/>
  <c r="AY71" i="34"/>
  <c r="BB68" i="34"/>
  <c r="AP68" i="34"/>
  <c r="AU68" i="34"/>
  <c r="AH68" i="34"/>
  <c r="V68" i="34"/>
  <c r="J68" i="34"/>
  <c r="BA68" i="33"/>
  <c r="AO68" i="33"/>
  <c r="AC68" i="33"/>
  <c r="Q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E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s="1"/>
  <c r="AN33" i="33" s="1"/>
  <c r="S68" i="33"/>
  <c r="AI69" i="33"/>
  <c r="AT69" i="34"/>
  <c r="AT69" i="33"/>
  <c r="AB69" i="33"/>
  <c r="AM66" i="33"/>
  <c r="V65" i="33"/>
  <c r="AR65" i="33"/>
  <c r="AP68" i="33"/>
  <c r="O69" i="33"/>
  <c r="L70" i="33"/>
  <c r="AV70" i="33"/>
  <c r="AQ71" i="33"/>
  <c r="AM72" i="33"/>
  <c r="AC65" i="34"/>
  <c r="AX68" i="34"/>
  <c r="AY69" i="34"/>
  <c r="AY70" i="34"/>
  <c r="AZ71" i="34"/>
  <c r="AX69" i="34"/>
  <c r="AL69" i="34"/>
  <c r="Z69" i="34"/>
  <c r="N69" i="34"/>
  <c r="C9" i="33"/>
  <c r="V26" i="33"/>
  <c r="V28" i="33" s="1"/>
  <c r="V29" i="33" s="1"/>
  <c r="AT26" i="33"/>
  <c r="AT28" i="33" s="1"/>
  <c r="M67" i="33"/>
  <c r="Y67" i="33"/>
  <c r="AK67" i="33"/>
  <c r="AW67" i="33"/>
  <c r="J26" i="34"/>
  <c r="V26" i="34"/>
  <c r="V28" i="34" s="1"/>
  <c r="AH26" i="34"/>
  <c r="AH28" i="34" s="1"/>
  <c r="AT26" i="34"/>
  <c r="AT28" i="34" s="1"/>
  <c r="AT29" i="34" s="1"/>
  <c r="M26" i="34"/>
  <c r="AK26" i="34"/>
  <c r="AK28" i="34" s="1"/>
  <c r="AK29" i="34" s="1"/>
  <c r="F67" i="34"/>
  <c r="R67" i="34"/>
  <c r="AD67" i="34"/>
  <c r="AP67" i="34"/>
  <c r="BB67" i="34"/>
  <c r="AE69" i="33"/>
  <c r="AQ69" i="33"/>
  <c r="BC69" i="33"/>
  <c r="L26" i="34"/>
  <c r="AJ26" i="34"/>
  <c r="AJ28" i="34" s="1"/>
  <c r="AJ29" i="34" s="1"/>
  <c r="H67" i="34"/>
  <c r="T67" i="34"/>
  <c r="AF67" i="34"/>
  <c r="AR67" i="34"/>
  <c r="BD67" i="34"/>
  <c r="BD69" i="33"/>
  <c r="I67" i="34"/>
  <c r="U67" i="34"/>
  <c r="AG67" i="34"/>
  <c r="AS67" i="34"/>
  <c r="N26" i="34"/>
  <c r="N28" i="34" s="1"/>
  <c r="N29" i="34" s="1"/>
  <c r="Z26" i="34"/>
  <c r="Z28" i="34" s="1"/>
  <c r="AL26" i="34"/>
  <c r="AL28" i="34" s="1"/>
  <c r="AL29" i="34" s="1"/>
  <c r="J67" i="34"/>
  <c r="V67" i="34"/>
  <c r="AH67" i="34"/>
  <c r="AT67" i="34"/>
  <c r="AM66" i="34"/>
  <c r="L26" i="33"/>
  <c r="L28" i="33" s="1"/>
  <c r="AJ26" i="33"/>
  <c r="AJ28" i="33" s="1"/>
  <c r="AV26" i="33"/>
  <c r="AV28" i="33" s="1"/>
  <c r="R67" i="33"/>
  <c r="AD67" i="33"/>
  <c r="AP67" i="33"/>
  <c r="BB67" i="33"/>
  <c r="K67" i="34"/>
  <c r="W67" i="34"/>
  <c r="AI67" i="34"/>
  <c r="AU67" i="34"/>
  <c r="M26" i="33"/>
  <c r="M28" i="33" s="1"/>
  <c r="M29" i="33" s="1"/>
  <c r="AK26" i="33"/>
  <c r="AK28" i="33" s="1"/>
  <c r="AB26" i="34"/>
  <c r="AB28" i="34" s="1"/>
  <c r="AB29" i="34" s="1"/>
  <c r="AE26" i="34"/>
  <c r="L67" i="34"/>
  <c r="X67" i="34"/>
  <c r="AJ67" i="34"/>
  <c r="AV67" i="34"/>
  <c r="AF69" i="34"/>
  <c r="AS69" i="34"/>
  <c r="Z26" i="33"/>
  <c r="Z28" i="33" s="1"/>
  <c r="Z29" i="33" s="1"/>
  <c r="Q26" i="34"/>
  <c r="Q28" i="34" s="1"/>
  <c r="AO26" i="34"/>
  <c r="M67" i="34"/>
  <c r="Y67" i="34"/>
  <c r="AK67" i="34"/>
  <c r="AW67" i="34"/>
  <c r="G69" i="34"/>
  <c r="T69" i="34"/>
  <c r="AG69" i="34"/>
  <c r="AD26" i="33"/>
  <c r="AD28" i="33" s="1"/>
  <c r="AX55" i="33" s="1"/>
  <c r="I67" i="33"/>
  <c r="U67" i="33"/>
  <c r="AG67" i="33"/>
  <c r="AS67" i="33"/>
  <c r="U26" i="34"/>
  <c r="U28" i="34" s="1"/>
  <c r="U29" i="34" s="1"/>
  <c r="AS26" i="34"/>
  <c r="N67" i="34"/>
  <c r="Z67" i="34"/>
  <c r="AL67" i="34"/>
  <c r="AX67" i="34"/>
  <c r="H69" i="34"/>
  <c r="U69" i="34"/>
  <c r="E26" i="34"/>
  <c r="E28" i="34" s="1"/>
  <c r="E29" i="34" s="1"/>
  <c r="G26" i="34"/>
  <c r="G28" i="34" s="1"/>
  <c r="C9" i="34"/>
  <c r="J28" i="34"/>
  <c r="J29" i="34" s="1"/>
  <c r="AP28" i="34"/>
  <c r="AO28" i="34"/>
  <c r="AY33" i="34"/>
  <c r="S33" i="34"/>
  <c r="AJ33" i="34"/>
  <c r="BA33" i="34"/>
  <c r="U33" i="34"/>
  <c r="AD33" i="34"/>
  <c r="AM33" i="34"/>
  <c r="AV33" i="34"/>
  <c r="X33" i="34"/>
  <c r="AW33" i="34"/>
  <c r="AG33" i="34"/>
  <c r="Q33" i="34"/>
  <c r="AX33" i="34"/>
  <c r="AH33" i="34"/>
  <c r="R33" i="34"/>
  <c r="L28" i="34"/>
  <c r="L29" i="34" s="1"/>
  <c r="AE28" i="34"/>
  <c r="AE29" i="34" s="1"/>
  <c r="M28" i="34"/>
  <c r="M29" i="34" s="1"/>
  <c r="AW49" i="34"/>
  <c r="AX49" i="34"/>
  <c r="AY49" i="34"/>
  <c r="AZ49" i="34"/>
  <c r="BA49" i="34"/>
  <c r="BB49" i="34"/>
  <c r="BC49" i="34"/>
  <c r="BD49" i="34"/>
  <c r="H29" i="34"/>
  <c r="AV29" i="34"/>
  <c r="K28" i="34"/>
  <c r="K29" i="34" s="1"/>
  <c r="AQ28" i="34"/>
  <c r="AQ29" i="34" s="1"/>
  <c r="F26" i="33"/>
  <c r="F28" i="33" s="1"/>
  <c r="AI31" i="33" s="1"/>
  <c r="P28" i="33"/>
  <c r="P29" i="33" s="1"/>
  <c r="AO54" i="33"/>
  <c r="BB54" i="33"/>
  <c r="AK54" i="33"/>
  <c r="AI37" i="33"/>
  <c r="AR37" i="33"/>
  <c r="BA37" i="33"/>
  <c r="U37" i="33"/>
  <c r="AL37" i="33"/>
  <c r="AW37" i="33"/>
  <c r="Q37" i="33"/>
  <c r="Z37" i="33"/>
  <c r="AM37" i="33"/>
  <c r="AN37" i="33"/>
  <c r="P37" i="33"/>
  <c r="AF28" i="33"/>
  <c r="AF29" i="33" s="1"/>
  <c r="AW49" i="33"/>
  <c r="AG49" i="33"/>
  <c r="AX49" i="33"/>
  <c r="AH49" i="33"/>
  <c r="AY49" i="33"/>
  <c r="AI49" i="33"/>
  <c r="AZ49" i="33"/>
  <c r="AJ49" i="33"/>
  <c r="BC49" i="33"/>
  <c r="AM49" i="33"/>
  <c r="BD49" i="33"/>
  <c r="AN49" i="33"/>
  <c r="BC45" i="33"/>
  <c r="AM45" i="33"/>
  <c r="W45" i="33"/>
  <c r="AV45" i="33"/>
  <c r="AF45" i="33"/>
  <c r="AW45" i="33"/>
  <c r="AG45" i="33"/>
  <c r="AX45" i="33"/>
  <c r="AH45" i="33"/>
  <c r="BA45" i="33"/>
  <c r="AK45" i="33"/>
  <c r="U45" i="33"/>
  <c r="AT45" i="33"/>
  <c r="AD45" i="33"/>
  <c r="AF32" i="33"/>
  <c r="AT39" i="33"/>
  <c r="W39" i="33"/>
  <c r="AW39" i="33"/>
  <c r="AB39" i="33"/>
  <c r="U39" i="33"/>
  <c r="AD42" i="33"/>
  <c r="AM42" i="33"/>
  <c r="AV42" i="33"/>
  <c r="AW42" i="33"/>
  <c r="AZ42" i="33"/>
  <c r="T42" i="33"/>
  <c r="AC42" i="33"/>
  <c r="AS40" i="33"/>
  <c r="AC40" i="33"/>
  <c r="BB40" i="33"/>
  <c r="AL40" i="33"/>
  <c r="V40" i="33"/>
  <c r="AU40" i="33"/>
  <c r="AE40" i="33"/>
  <c r="BD40" i="33"/>
  <c r="AN40" i="33"/>
  <c r="X40" i="33"/>
  <c r="AY40" i="33"/>
  <c r="AI40" i="33"/>
  <c r="S40" i="33"/>
  <c r="AR40" i="33"/>
  <c r="AB40" i="33"/>
  <c r="AJ29" i="33"/>
  <c r="P33" i="33"/>
  <c r="S26" i="33"/>
  <c r="AA26" i="33"/>
  <c r="AQ26" i="33"/>
  <c r="AA45" i="33"/>
  <c r="W29" i="33"/>
  <c r="I33" i="33"/>
  <c r="R40" i="33"/>
  <c r="AI42" i="33"/>
  <c r="AT48" i="33"/>
  <c r="S34" i="33"/>
  <c r="Z39" i="33"/>
  <c r="Q40" i="33"/>
  <c r="AY45" i="33"/>
  <c r="AH55" i="33"/>
  <c r="AW48" i="33"/>
  <c r="AG48" i="33"/>
  <c r="AX48" i="33"/>
  <c r="AH48" i="33"/>
  <c r="AY48" i="33"/>
  <c r="AI48" i="33"/>
  <c r="AZ48" i="33"/>
  <c r="AJ48" i="33"/>
  <c r="BC48" i="33"/>
  <c r="AM48" i="33"/>
  <c r="BD48" i="33"/>
  <c r="AN48" i="33"/>
  <c r="X48" i="33"/>
  <c r="AU34" i="33"/>
  <c r="O34" i="33"/>
  <c r="X34" i="33"/>
  <c r="AG34" i="33"/>
  <c r="AP34" i="33"/>
  <c r="J34" i="33"/>
  <c r="AC34" i="33"/>
  <c r="AT34" i="33"/>
  <c r="N34" i="33"/>
  <c r="AP50" i="33"/>
  <c r="Z50" i="33"/>
  <c r="AQ50" i="33"/>
  <c r="AA50" i="33"/>
  <c r="AR50" i="33"/>
  <c r="AB50" i="33"/>
  <c r="AS50" i="33"/>
  <c r="AC50" i="33"/>
  <c r="AV50" i="33"/>
  <c r="AF50" i="33"/>
  <c r="AO50" i="33"/>
  <c r="X33" i="33"/>
  <c r="AQ45" i="33"/>
  <c r="AK49" i="33"/>
  <c r="AD49" i="33"/>
  <c r="AM29" i="33"/>
  <c r="Y33" i="33"/>
  <c r="AR34" i="33"/>
  <c r="S39" i="33"/>
  <c r="AR45" i="33"/>
  <c r="AM50" i="33"/>
  <c r="AU33" i="33"/>
  <c r="AP39" i="33"/>
  <c r="AI45" i="33"/>
  <c r="AC49" i="33"/>
  <c r="AB45" i="33"/>
  <c r="BC50" i="33"/>
  <c r="AY33" i="33"/>
  <c r="AI33" i="33"/>
  <c r="S33" i="33"/>
  <c r="AZ33" i="33"/>
  <c r="AJ33" i="33"/>
  <c r="T33" i="33"/>
  <c r="BA33" i="33"/>
  <c r="AC33" i="33"/>
  <c r="M33" i="33"/>
  <c r="AT33" i="33"/>
  <c r="AD33" i="33"/>
  <c r="N33" i="33"/>
  <c r="AO33" i="33"/>
  <c r="AX33" i="33"/>
  <c r="AH33" i="33"/>
  <c r="R33" i="33"/>
  <c r="BB55" i="33"/>
  <c r="AL55" i="33"/>
  <c r="AU55" i="33"/>
  <c r="AE55" i="33"/>
  <c r="AV55" i="33"/>
  <c r="AF55" i="33"/>
  <c r="AO55" i="33"/>
  <c r="AZ55" i="33"/>
  <c r="AJ55" i="33"/>
  <c r="AS55" i="33"/>
  <c r="AD48" i="33"/>
  <c r="AR29" i="33"/>
  <c r="K26" i="33"/>
  <c r="AI26" i="33"/>
  <c r="N29" i="33"/>
  <c r="X29" i="33"/>
  <c r="AP42" i="33"/>
  <c r="BB50" i="33"/>
  <c r="AP55" i="33"/>
  <c r="AT49" i="33"/>
  <c r="AI55" i="33"/>
  <c r="AQ12" i="20"/>
  <c r="BF12" i="20"/>
  <c r="BD12" i="20"/>
  <c r="D78" i="20"/>
  <c r="B31" i="20" s="1"/>
  <c r="BG12" i="20"/>
  <c r="BE12" i="20"/>
  <c r="BC12" i="20"/>
  <c r="BA12" i="20"/>
  <c r="AY12" i="20"/>
  <c r="AW12" i="20"/>
  <c r="AU12" i="20"/>
  <c r="AS12" i="20"/>
  <c r="BB12" i="20"/>
  <c r="AZ12" i="20"/>
  <c r="AX12" i="20"/>
  <c r="AV12" i="20"/>
  <c r="AT12" i="20"/>
  <c r="AR12" i="20"/>
  <c r="AI32" i="33" l="1"/>
  <c r="J32" i="33"/>
  <c r="AE32" i="33"/>
  <c r="Z32" i="33"/>
  <c r="AB32" i="33"/>
  <c r="AL32" i="33"/>
  <c r="AQ32" i="33"/>
  <c r="AP32" i="33"/>
  <c r="O32" i="33"/>
  <c r="I32" i="33"/>
  <c r="V32" i="33"/>
  <c r="AG32" i="33"/>
  <c r="AV32" i="33"/>
  <c r="AR32" i="33"/>
  <c r="AU32" i="33"/>
  <c r="AK32" i="33"/>
  <c r="G29" i="33"/>
  <c r="AC32" i="33"/>
  <c r="AW32" i="33"/>
  <c r="U32" i="33"/>
  <c r="P32" i="33"/>
  <c r="AU31" i="33"/>
  <c r="P31" i="33"/>
  <c r="AW31" i="33"/>
  <c r="R31" i="33"/>
  <c r="AP31" i="33"/>
  <c r="AD31" i="33"/>
  <c r="U31" i="33"/>
  <c r="L31" i="33"/>
  <c r="F29" i="33"/>
  <c r="AB31" i="33"/>
  <c r="AM31" i="33"/>
  <c r="V31" i="33"/>
  <c r="AF31" i="33"/>
  <c r="AY31" i="33"/>
  <c r="X31" i="33"/>
  <c r="U30" i="33"/>
  <c r="AK29" i="33"/>
  <c r="AJ45" i="33"/>
  <c r="BB48" i="33"/>
  <c r="AI39" i="33"/>
  <c r="AC48" i="33"/>
  <c r="AX42" i="33"/>
  <c r="AC29" i="33"/>
  <c r="AL48" i="33"/>
  <c r="AA42" i="33"/>
  <c r="AF48" i="33"/>
  <c r="AV48" i="33"/>
  <c r="AE48" i="33"/>
  <c r="AU48" i="33"/>
  <c r="AB48" i="33"/>
  <c r="AR48" i="33"/>
  <c r="AA48" i="33"/>
  <c r="AQ48" i="33"/>
  <c r="Z48" i="33"/>
  <c r="AP48" i="33"/>
  <c r="Y48" i="33"/>
  <c r="AO48" i="33"/>
  <c r="AZ45" i="33"/>
  <c r="AL29" i="33"/>
  <c r="T29" i="33"/>
  <c r="AS42" i="33"/>
  <c r="AJ42" i="33"/>
  <c r="AG42" i="33"/>
  <c r="AF42" i="33"/>
  <c r="W42" i="33"/>
  <c r="BC42" i="33"/>
  <c r="AK39" i="33"/>
  <c r="Q39" i="33"/>
  <c r="AN39" i="33"/>
  <c r="BC39" i="33"/>
  <c r="V45" i="33"/>
  <c r="AL45" i="33"/>
  <c r="BB45" i="33"/>
  <c r="AC45" i="33"/>
  <c r="AS45" i="33"/>
  <c r="Z45" i="33"/>
  <c r="AP45" i="33"/>
  <c r="Y45" i="33"/>
  <c r="AO45" i="33"/>
  <c r="X45" i="33"/>
  <c r="AN45" i="33"/>
  <c r="BD45" i="33"/>
  <c r="AE45" i="33"/>
  <c r="AN30" i="33"/>
  <c r="AJ54" i="33"/>
  <c r="BC54" i="33"/>
  <c r="AH54" i="33"/>
  <c r="R39" i="33"/>
  <c r="I29" i="33"/>
  <c r="AZ34" i="33"/>
  <c r="AM34" i="33"/>
  <c r="W34" i="33"/>
  <c r="AV34" i="33"/>
  <c r="AF34" i="33"/>
  <c r="P34" i="33"/>
  <c r="AO34" i="33"/>
  <c r="Y34" i="33"/>
  <c r="AX34" i="33"/>
  <c r="AH34" i="33"/>
  <c r="R34" i="33"/>
  <c r="BA34" i="33"/>
  <c r="AK34" i="33"/>
  <c r="U34" i="33"/>
  <c r="BB34" i="33"/>
  <c r="AL34" i="33"/>
  <c r="V34" i="33"/>
  <c r="L34" i="33"/>
  <c r="AI34" i="33"/>
  <c r="AB34" i="33"/>
  <c r="AA34" i="33"/>
  <c r="AD34" i="33"/>
  <c r="M34" i="33"/>
  <c r="AS34" i="33"/>
  <c r="Z34" i="33"/>
  <c r="Q34" i="33"/>
  <c r="AW34" i="33"/>
  <c r="AN34" i="33"/>
  <c r="AE34" i="33"/>
  <c r="T34" i="33"/>
  <c r="AQ33" i="34"/>
  <c r="AA33" i="34"/>
  <c r="K33" i="34"/>
  <c r="AR33" i="34"/>
  <c r="AB33" i="34"/>
  <c r="L33" i="34"/>
  <c r="AS33" i="34"/>
  <c r="AC33" i="34"/>
  <c r="M33" i="34"/>
  <c r="AL33" i="34"/>
  <c r="V33" i="34"/>
  <c r="AU33" i="34"/>
  <c r="AE33" i="34"/>
  <c r="O33" i="34"/>
  <c r="AN33" i="34"/>
  <c r="AG28" i="33"/>
  <c r="AG29" i="33" s="1"/>
  <c r="AG40" i="33"/>
  <c r="Z40" i="33"/>
  <c r="AO40" i="33"/>
  <c r="O33" i="33"/>
  <c r="Y29" i="33"/>
  <c r="W33" i="33"/>
  <c r="J33" i="33"/>
  <c r="Z33" i="33"/>
  <c r="AP33" i="33"/>
  <c r="AG33" i="33"/>
  <c r="AW33" i="33"/>
  <c r="V33" i="33"/>
  <c r="AL33" i="33"/>
  <c r="AS33" i="33"/>
  <c r="U33" i="33"/>
  <c r="AK33" i="33"/>
  <c r="L33" i="33"/>
  <c r="AB33" i="33"/>
  <c r="AR33" i="33"/>
  <c r="K33" i="33"/>
  <c r="AA33" i="33"/>
  <c r="AQ33" i="33"/>
  <c r="BA49" i="33"/>
  <c r="BB49" i="33"/>
  <c r="AD50" i="33"/>
  <c r="Q33" i="33"/>
  <c r="H29" i="33"/>
  <c r="AL49" i="33"/>
  <c r="AG50" i="33"/>
  <c r="AW50" i="33"/>
  <c r="AN50" i="33"/>
  <c r="BD50" i="33"/>
  <c r="AK50" i="33"/>
  <c r="BA50" i="33"/>
  <c r="AJ50" i="33"/>
  <c r="AZ50" i="33"/>
  <c r="AI50" i="33"/>
  <c r="AY50" i="33"/>
  <c r="AH50" i="33"/>
  <c r="AX50" i="33"/>
  <c r="AS49" i="33"/>
  <c r="AW40" i="33"/>
  <c r="AE33" i="33"/>
  <c r="AN29" i="33"/>
  <c r="AX40" i="33"/>
  <c r="AF33" i="33"/>
  <c r="AM33" i="33"/>
  <c r="AV33" i="33"/>
  <c r="T40" i="33"/>
  <c r="AJ40" i="33"/>
  <c r="AZ40" i="33"/>
  <c r="AA40" i="33"/>
  <c r="AQ40" i="33"/>
  <c r="P40" i="33"/>
  <c r="AF40" i="33"/>
  <c r="AV40" i="33"/>
  <c r="W40" i="33"/>
  <c r="AM40" i="33"/>
  <c r="BC40" i="33"/>
  <c r="AD40" i="33"/>
  <c r="AT40" i="33"/>
  <c r="U40" i="33"/>
  <c r="AK40" i="33"/>
  <c r="BA40" i="33"/>
  <c r="AF49" i="33"/>
  <c r="AV49" i="33"/>
  <c r="AE49" i="33"/>
  <c r="AU49" i="33"/>
  <c r="AB49" i="33"/>
  <c r="AR49" i="33"/>
  <c r="AA49" i="33"/>
  <c r="AQ49" i="33"/>
  <c r="Z49" i="33"/>
  <c r="AP49" i="33"/>
  <c r="Y49" i="33"/>
  <c r="J33" i="34"/>
  <c r="Z33" i="34"/>
  <c r="AP33" i="34"/>
  <c r="I33" i="34"/>
  <c r="Y33" i="34"/>
  <c r="AO33" i="34"/>
  <c r="P33" i="34"/>
  <c r="AF33" i="34"/>
  <c r="W33" i="34"/>
  <c r="N33" i="34"/>
  <c r="AT33" i="34"/>
  <c r="AK33" i="34"/>
  <c r="T33" i="34"/>
  <c r="AZ33" i="34"/>
  <c r="AI33" i="34"/>
  <c r="AP40" i="33"/>
  <c r="Y40" i="33"/>
  <c r="AJ30" i="33"/>
  <c r="R30" i="33"/>
  <c r="AQ37" i="33"/>
  <c r="AA37" i="33"/>
  <c r="AZ37" i="33"/>
  <c r="AJ37" i="33"/>
  <c r="T37" i="33"/>
  <c r="AS37" i="33"/>
  <c r="AC37" i="33"/>
  <c r="M37" i="33"/>
  <c r="AT37" i="33"/>
  <c r="AD37" i="33"/>
  <c r="N37" i="33"/>
  <c r="AO37" i="33"/>
  <c r="Y37" i="33"/>
  <c r="AX37" i="33"/>
  <c r="AH37" i="33"/>
  <c r="R37" i="33"/>
  <c r="AF37" i="33"/>
  <c r="BD37" i="33"/>
  <c r="AE37" i="33"/>
  <c r="AU37" i="33"/>
  <c r="AV37" i="33"/>
  <c r="BC37" i="33"/>
  <c r="AO49" i="34"/>
  <c r="Y49" i="34"/>
  <c r="AP49" i="34"/>
  <c r="Z49" i="34"/>
  <c r="AQ49" i="34"/>
  <c r="AA49" i="34"/>
  <c r="AR49" i="34"/>
  <c r="AB49" i="34"/>
  <c r="AS49" i="34"/>
  <c r="AC49" i="34"/>
  <c r="AT49" i="34"/>
  <c r="AD49" i="34"/>
  <c r="AU49" i="34"/>
  <c r="AE49" i="34"/>
  <c r="AV49" i="34"/>
  <c r="AF49" i="34"/>
  <c r="AF28" i="34"/>
  <c r="P28" i="34"/>
  <c r="AQ39" i="33"/>
  <c r="BB39" i="33"/>
  <c r="AL39" i="33"/>
  <c r="V39" i="33"/>
  <c r="AU39" i="33"/>
  <c r="AE39" i="33"/>
  <c r="O39" i="33"/>
  <c r="AV39" i="33"/>
  <c r="AF39" i="33"/>
  <c r="P39" i="33"/>
  <c r="AO39" i="33"/>
  <c r="Y39" i="33"/>
  <c r="AZ39" i="33"/>
  <c r="AJ39" i="33"/>
  <c r="T39" i="33"/>
  <c r="AS39" i="33"/>
  <c r="BD54" i="33"/>
  <c r="AN54" i="33"/>
  <c r="AW54" i="33"/>
  <c r="AG54" i="33"/>
  <c r="AP54" i="33"/>
  <c r="AY54" i="33"/>
  <c r="AI54" i="33"/>
  <c r="AT54" i="33"/>
  <c r="AD54" i="33"/>
  <c r="AU54" i="33"/>
  <c r="AE54" i="33"/>
  <c r="AR54" i="33"/>
  <c r="AZ54" i="33"/>
  <c r="AS54" i="33"/>
  <c r="Z42" i="33"/>
  <c r="AY42" i="33"/>
  <c r="AU30" i="33"/>
  <c r="E62" i="33"/>
  <c r="E63" i="33" s="1"/>
  <c r="W30" i="33"/>
  <c r="Y30" i="33"/>
  <c r="Z30" i="33"/>
  <c r="X30" i="33"/>
  <c r="AG30" i="33"/>
  <c r="AL30" i="33"/>
  <c r="F30" i="33"/>
  <c r="F60" i="33" s="1"/>
  <c r="AC30" i="33"/>
  <c r="L30" i="33"/>
  <c r="AK30" i="33"/>
  <c r="AX30" i="33"/>
  <c r="AE28" i="33"/>
  <c r="AE29" i="33" s="1"/>
  <c r="AH39" i="33"/>
  <c r="AD29" i="33"/>
  <c r="L29" i="33"/>
  <c r="AK55" i="33"/>
  <c r="BA55" i="33"/>
  <c r="AR55" i="33"/>
  <c r="AG55" i="33"/>
  <c r="AW55" i="33"/>
  <c r="AN55" i="33"/>
  <c r="BD55" i="33"/>
  <c r="AM55" i="33"/>
  <c r="BC55" i="33"/>
  <c r="AT55" i="33"/>
  <c r="AQ42" i="33"/>
  <c r="R42" i="33"/>
  <c r="AY39" i="33"/>
  <c r="AH42" i="33"/>
  <c r="Q29" i="33"/>
  <c r="AA39" i="33"/>
  <c r="AO29" i="33"/>
  <c r="U42" i="33"/>
  <c r="AK42" i="33"/>
  <c r="BA42" i="33"/>
  <c r="AB42" i="33"/>
  <c r="AR42" i="33"/>
  <c r="Y42" i="33"/>
  <c r="AO42" i="33"/>
  <c r="X42" i="33"/>
  <c r="AN42" i="33"/>
  <c r="BD42" i="33"/>
  <c r="AE42" i="33"/>
  <c r="AU42" i="33"/>
  <c r="V42" i="33"/>
  <c r="AL42" i="33"/>
  <c r="BB42" i="33"/>
  <c r="AC39" i="33"/>
  <c r="BA39" i="33"/>
  <c r="AR39" i="33"/>
  <c r="AG39" i="33"/>
  <c r="X39" i="33"/>
  <c r="BD39" i="33"/>
  <c r="AM39" i="33"/>
  <c r="AD39" i="33"/>
  <c r="AQ30" i="33"/>
  <c r="AA30" i="33"/>
  <c r="V30" i="33"/>
  <c r="H30" i="33"/>
  <c r="AP30" i="33"/>
  <c r="AM30" i="33"/>
  <c r="O37" i="33"/>
  <c r="X37" i="33"/>
  <c r="W37" i="33"/>
  <c r="AP37" i="33"/>
  <c r="AG37" i="33"/>
  <c r="V37" i="33"/>
  <c r="BB37" i="33"/>
  <c r="AK37" i="33"/>
  <c r="AB37" i="33"/>
  <c r="S37" i="33"/>
  <c r="AY37" i="33"/>
  <c r="BA54" i="33"/>
  <c r="AM54" i="33"/>
  <c r="AL54" i="33"/>
  <c r="AQ54" i="33"/>
  <c r="AX54" i="33"/>
  <c r="AF54" i="33"/>
  <c r="AA31" i="33"/>
  <c r="AQ31" i="33"/>
  <c r="AK31" i="33"/>
  <c r="AR31" i="33"/>
  <c r="T31" i="33"/>
  <c r="AC31" i="33"/>
  <c r="N31" i="33"/>
  <c r="AX31" i="33"/>
  <c r="Z31" i="33"/>
  <c r="J31" i="33"/>
  <c r="Q31" i="33"/>
  <c r="G31" i="33"/>
  <c r="G60" i="33" s="1"/>
  <c r="AE31" i="33"/>
  <c r="Y31" i="33"/>
  <c r="O31" i="33"/>
  <c r="AV31" i="33"/>
  <c r="X29" i="34"/>
  <c r="AN49" i="34"/>
  <c r="AM49" i="34"/>
  <c r="AL49" i="34"/>
  <c r="AK49" i="34"/>
  <c r="AJ49" i="34"/>
  <c r="AI49" i="34"/>
  <c r="AH49" i="34"/>
  <c r="AG49" i="34"/>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s="1"/>
  <c r="BB66" i="34"/>
  <c r="BB76" i="34" s="1"/>
  <c r="AW66" i="34"/>
  <c r="AW76" i="34" s="1"/>
  <c r="AW66" i="33"/>
  <c r="AW76" i="33" s="1"/>
  <c r="BD66" i="33"/>
  <c r="BD76" i="33" s="1"/>
  <c r="BD66" i="34"/>
  <c r="AY66" i="34"/>
  <c r="AY66" i="33"/>
  <c r="AY76" i="33" s="1"/>
  <c r="AM76" i="34"/>
  <c r="BA66" i="33"/>
  <c r="BA76" i="33" s="1"/>
  <c r="BA66" i="34"/>
  <c r="BA76" i="34" s="1"/>
  <c r="AN31" i="33"/>
  <c r="AO31" i="33"/>
  <c r="AL31" i="33"/>
  <c r="M31" i="33"/>
  <c r="AY76" i="34"/>
  <c r="AY34" i="33"/>
  <c r="K34" i="33"/>
  <c r="AQ34" i="33"/>
  <c r="AJ34" i="33"/>
  <c r="AR66" i="33"/>
  <c r="AR76" i="33" s="1"/>
  <c r="AR66" i="34"/>
  <c r="AR76" i="34" s="1"/>
  <c r="AS28" i="34"/>
  <c r="AS29" i="34" s="1"/>
  <c r="AO66" i="34"/>
  <c r="AO76" i="34" s="1"/>
  <c r="AO66" i="33"/>
  <c r="AO76" i="33" s="1"/>
  <c r="AT66" i="34"/>
  <c r="AT76" i="34" s="1"/>
  <c r="AT66" i="33"/>
  <c r="AT76" i="33" s="1"/>
  <c r="AQ55" i="33"/>
  <c r="AY55" i="33"/>
  <c r="AT50" i="33"/>
  <c r="AE50" i="33"/>
  <c r="AL50" i="33"/>
  <c r="AN66" i="34"/>
  <c r="AN76" i="34" s="1"/>
  <c r="AN66" i="33"/>
  <c r="AN76" i="33" s="1"/>
  <c r="AQ66" i="34"/>
  <c r="AQ76" i="34" s="1"/>
  <c r="AQ66" i="33"/>
  <c r="AQ76" i="33" s="1"/>
  <c r="AV66" i="34"/>
  <c r="AV76" i="34" s="1"/>
  <c r="AV66" i="33"/>
  <c r="AV76" i="33" s="1"/>
  <c r="BD76" i="34"/>
  <c r="BC66" i="33"/>
  <c r="BC76" i="33" s="1"/>
  <c r="BC66" i="34"/>
  <c r="BC76" i="34" s="1"/>
  <c r="AM76" i="33"/>
  <c r="AP66" i="34"/>
  <c r="AP76" i="34" s="1"/>
  <c r="AP66" i="33"/>
  <c r="AP76" i="33" s="1"/>
  <c r="AS66" i="33"/>
  <c r="AS76" i="33" s="1"/>
  <c r="AS66" i="34"/>
  <c r="AS76" i="34" s="1"/>
  <c r="AX66" i="34"/>
  <c r="AX76" i="34" s="1"/>
  <c r="AX66" i="33"/>
  <c r="AX76" i="33" s="1"/>
  <c r="AU66" i="33"/>
  <c r="AU76" i="33" s="1"/>
  <c r="AU66" i="34"/>
  <c r="AU76" i="34" s="1"/>
  <c r="AZ66" i="33"/>
  <c r="AZ76" i="33" s="1"/>
  <c r="AZ66" i="34"/>
  <c r="AZ76" i="34" s="1"/>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s="1"/>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D35" i="20"/>
  <c r="D36" i="20" s="1"/>
  <c r="D37" i="20" s="1"/>
  <c r="D38" i="20" s="1"/>
  <c r="D39" i="20" s="1"/>
  <c r="D40" i="20" s="1"/>
  <c r="J60" i="33" l="1"/>
  <c r="F61" i="33"/>
  <c r="F62" i="33" s="1"/>
  <c r="G61" i="33" s="1"/>
  <c r="G62" i="33" s="1"/>
  <c r="H61" i="33" s="1"/>
  <c r="AX58" i="33"/>
  <c r="AQ58" i="33"/>
  <c r="AY58" i="33"/>
  <c r="AT58" i="33"/>
  <c r="BC58" i="33"/>
  <c r="AM58" i="33"/>
  <c r="AV58" i="33"/>
  <c r="AW58" i="33"/>
  <c r="AZ58" i="33"/>
  <c r="AJ58" i="33"/>
  <c r="AS58" i="33"/>
  <c r="AI58" i="33"/>
  <c r="AH58" i="33"/>
  <c r="BB58" i="33"/>
  <c r="AU58" i="33"/>
  <c r="AN58" i="33"/>
  <c r="AR58" i="33"/>
  <c r="AK58" i="33"/>
  <c r="AP58" i="33"/>
  <c r="AL58" i="33"/>
  <c r="BD58" i="33"/>
  <c r="AO58" i="33"/>
  <c r="BA58" i="33"/>
  <c r="E64" i="33"/>
  <c r="BA41" i="34"/>
  <c r="AK41" i="34"/>
  <c r="U41" i="34"/>
  <c r="U60" i="34" s="1"/>
  <c r="AT41" i="34"/>
  <c r="AD41" i="34"/>
  <c r="AD60" i="34" s="1"/>
  <c r="BC41" i="34"/>
  <c r="AM41" i="34"/>
  <c r="W41" i="34"/>
  <c r="AV41" i="34"/>
  <c r="AF41" i="34"/>
  <c r="AW41" i="34"/>
  <c r="AG41" i="34"/>
  <c r="Q41" i="34"/>
  <c r="Q60" i="34" s="1"/>
  <c r="AP41" i="34"/>
  <c r="Z41" i="34"/>
  <c r="Z60" i="34" s="1"/>
  <c r="AY41" i="34"/>
  <c r="AI41" i="34"/>
  <c r="AI60" i="34" s="1"/>
  <c r="S41" i="34"/>
  <c r="AR41" i="34"/>
  <c r="AB41" i="34"/>
  <c r="AC41" i="34"/>
  <c r="AC60" i="34" s="1"/>
  <c r="AL41" i="34"/>
  <c r="AU41" i="34"/>
  <c r="AU60" i="34" s="1"/>
  <c r="BD41" i="34"/>
  <c r="X41" i="34"/>
  <c r="X60" i="34" s="1"/>
  <c r="Y41" i="34"/>
  <c r="AH41" i="34"/>
  <c r="AQ41" i="34"/>
  <c r="AZ41" i="34"/>
  <c r="AZ60" i="34" s="1"/>
  <c r="T41" i="34"/>
  <c r="AS41" i="34"/>
  <c r="BB41" i="34"/>
  <c r="V41" i="34"/>
  <c r="AE41" i="34"/>
  <c r="AN41" i="34"/>
  <c r="AO41" i="34"/>
  <c r="AX41" i="34"/>
  <c r="AX60" i="34" s="1"/>
  <c r="R41" i="34"/>
  <c r="AA41" i="34"/>
  <c r="AJ41" i="34"/>
  <c r="AS57" i="34"/>
  <c r="BB57" i="34"/>
  <c r="AL57" i="34"/>
  <c r="AU57" i="34"/>
  <c r="BD57" i="34"/>
  <c r="BD60" i="34" s="1"/>
  <c r="AN57" i="34"/>
  <c r="BA57" i="34"/>
  <c r="AT57" i="34"/>
  <c r="AM57" i="34"/>
  <c r="AW57" i="34"/>
  <c r="AG57" i="34"/>
  <c r="AP57" i="34"/>
  <c r="AY57" i="34"/>
  <c r="AI57" i="34"/>
  <c r="AR57" i="34"/>
  <c r="AK57" i="34"/>
  <c r="AV57" i="34"/>
  <c r="AX57" i="34"/>
  <c r="AQ57" i="34"/>
  <c r="AJ57" i="34"/>
  <c r="BC57" i="34"/>
  <c r="AO57" i="34"/>
  <c r="AH57" i="34"/>
  <c r="AZ57" i="34"/>
  <c r="AW56" i="33"/>
  <c r="AH56" i="33"/>
  <c r="AX56" i="33"/>
  <c r="AG56" i="33"/>
  <c r="BA56" i="33"/>
  <c r="AK56" i="33"/>
  <c r="AT56" i="33"/>
  <c r="BC56" i="33"/>
  <c r="AM56" i="33"/>
  <c r="AV56" i="33"/>
  <c r="AF56" i="33"/>
  <c r="AQ56" i="33"/>
  <c r="AZ56" i="33"/>
  <c r="AJ56" i="33"/>
  <c r="AO56" i="33"/>
  <c r="AP56" i="33"/>
  <c r="AS56" i="33"/>
  <c r="BB56" i="33"/>
  <c r="AL56" i="33"/>
  <c r="AU56" i="33"/>
  <c r="BD56" i="33"/>
  <c r="AN56" i="33"/>
  <c r="AY56" i="33"/>
  <c r="AI56" i="33"/>
  <c r="AR56" i="33"/>
  <c r="P29" i="34"/>
  <c r="AF29" i="34"/>
  <c r="I60" i="33"/>
  <c r="H60" i="33"/>
  <c r="K60" i="33"/>
  <c r="BA60" i="34"/>
  <c r="G60" i="34"/>
  <c r="AJ60" i="34"/>
  <c r="R60" i="34"/>
  <c r="K60" i="34"/>
  <c r="AW60" i="34"/>
  <c r="O60" i="34"/>
  <c r="BC60" i="34"/>
  <c r="AR60" i="34"/>
  <c r="AO60" i="34"/>
  <c r="E63" i="34"/>
  <c r="E64" i="34" s="1"/>
  <c r="F61" i="34"/>
  <c r="BB60" i="34"/>
  <c r="AT60" i="34"/>
  <c r="AB60" i="34"/>
  <c r="J60" i="34"/>
  <c r="Y60" i="34"/>
  <c r="AN60" i="34"/>
  <c r="AL60" i="34"/>
  <c r="T60" i="34"/>
  <c r="AQ60" i="34"/>
  <c r="AF60" i="34"/>
  <c r="AY60" i="34"/>
  <c r="L60" i="34"/>
  <c r="I60" i="34"/>
  <c r="AM60" i="34"/>
  <c r="M60" i="34"/>
  <c r="AV60" i="34"/>
  <c r="V60" i="34"/>
  <c r="AA60" i="34"/>
  <c r="P60" i="34"/>
  <c r="AE60" i="34"/>
  <c r="AG60" i="34"/>
  <c r="N60" i="34"/>
  <c r="AK60" i="34"/>
  <c r="S60" i="34"/>
  <c r="AP60" i="34"/>
  <c r="H60" i="34"/>
  <c r="W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O60" i="33" s="1"/>
  <c r="BD36" i="33"/>
  <c r="AV36" i="33"/>
  <c r="AN36" i="33"/>
  <c r="AF36" i="33"/>
  <c r="X36" i="33"/>
  <c r="X60" i="33" s="1"/>
  <c r="P36" i="33"/>
  <c r="P60" i="33" s="1"/>
  <c r="AW36" i="33"/>
  <c r="AW60" i="33" s="1"/>
  <c r="AO36" i="33"/>
  <c r="AG36" i="33"/>
  <c r="AG60" i="33" s="1"/>
  <c r="Y36" i="33"/>
  <c r="Q36" i="33"/>
  <c r="Q60" i="33" s="1"/>
  <c r="AX36" i="33"/>
  <c r="AP36" i="33"/>
  <c r="AH36" i="33"/>
  <c r="Z36" i="33"/>
  <c r="R36" i="33"/>
  <c r="R60" i="33" s="1"/>
  <c r="BA36" i="33"/>
  <c r="AS36" i="33"/>
  <c r="AK36" i="33"/>
  <c r="AK60" i="33" s="1"/>
  <c r="AC36" i="33"/>
  <c r="U36" i="33"/>
  <c r="M36" i="33"/>
  <c r="M60" i="33" s="1"/>
  <c r="BB36" i="33"/>
  <c r="AT36" i="33"/>
  <c r="AL36" i="33"/>
  <c r="AD36" i="33"/>
  <c r="V36" i="33"/>
  <c r="V60" i="33" s="1"/>
  <c r="N36" i="33"/>
  <c r="N60" i="33" s="1"/>
  <c r="AJ36" i="33"/>
  <c r="AQ36" i="33"/>
  <c r="AZ36" i="33"/>
  <c r="T36" i="33"/>
  <c r="AR36" i="33"/>
  <c r="AR60" i="33" s="1"/>
  <c r="AY36" i="33"/>
  <c r="AA36" i="33"/>
  <c r="AA60" i="33" s="1"/>
  <c r="AB36" i="33"/>
  <c r="AI36" i="33"/>
  <c r="L36" i="33"/>
  <c r="L60" i="33" s="1"/>
  <c r="S36" i="33"/>
  <c r="S60" i="33" s="1"/>
  <c r="AA29" i="33"/>
  <c r="D41" i="20"/>
  <c r="H12" i="20"/>
  <c r="AS60" i="34" l="1"/>
  <c r="AH60" i="34"/>
  <c r="F63" i="33"/>
  <c r="F64" i="33" s="1"/>
  <c r="AB60" i="33"/>
  <c r="AS60" i="33"/>
  <c r="AX60" i="33"/>
  <c r="AU60" i="33"/>
  <c r="AP60" i="33"/>
  <c r="Y60" i="33"/>
  <c r="AV60" i="33"/>
  <c r="T60" i="33"/>
  <c r="AT60" i="33"/>
  <c r="AZ60" i="33"/>
  <c r="BA60" i="33"/>
  <c r="AC60" i="33"/>
  <c r="AJ60" i="33"/>
  <c r="AN60" i="33"/>
  <c r="AF60" i="33"/>
  <c r="Z60" i="33"/>
  <c r="BC60" i="33"/>
  <c r="AI60" i="33"/>
  <c r="AQ60" i="33"/>
  <c r="BD60" i="33"/>
  <c r="BB60" i="33"/>
  <c r="W60" i="33"/>
  <c r="E66" i="34"/>
  <c r="E76" i="34" s="1"/>
  <c r="E77" i="34" s="1"/>
  <c r="E80" i="34" s="1"/>
  <c r="E81" i="34" s="1"/>
  <c r="E66" i="33"/>
  <c r="E76" i="33" s="1"/>
  <c r="E77" i="33" s="1"/>
  <c r="E80" i="33" s="1"/>
  <c r="E81" i="33" s="1"/>
  <c r="AY60" i="33"/>
  <c r="AE60" i="33"/>
  <c r="AL60" i="33"/>
  <c r="U60" i="33"/>
  <c r="AM60" i="33"/>
  <c r="AO60" i="33"/>
  <c r="F62" i="34"/>
  <c r="G61" i="34" s="1"/>
  <c r="AH60" i="33"/>
  <c r="H62" i="33"/>
  <c r="I61" i="33" s="1"/>
  <c r="G63" i="33"/>
  <c r="G64" i="33" s="1"/>
  <c r="AD60" i="33"/>
  <c r="D42" i="20"/>
  <c r="I12" i="20"/>
  <c r="F63" i="34" l="1"/>
  <c r="F64" i="34" s="1"/>
  <c r="H63" i="33"/>
  <c r="H64" i="33" s="1"/>
  <c r="F66" i="34"/>
  <c r="F76" i="34" s="1"/>
  <c r="F66" i="33"/>
  <c r="F76" i="33" s="1"/>
  <c r="F77" i="33" s="1"/>
  <c r="F80" i="33" s="1"/>
  <c r="F81" i="33" s="1"/>
  <c r="G62" i="34"/>
  <c r="H61" i="34" s="1"/>
  <c r="I62" i="33"/>
  <c r="J61" i="33" s="1"/>
  <c r="D43" i="20"/>
  <c r="J12" i="20"/>
  <c r="F77" i="34" l="1"/>
  <c r="F80" i="34" s="1"/>
  <c r="F81" i="34" s="1"/>
  <c r="G66" i="34"/>
  <c r="G76" i="34" s="1"/>
  <c r="G66" i="33"/>
  <c r="G76" i="33" s="1"/>
  <c r="G77" i="33" s="1"/>
  <c r="G80" i="33" s="1"/>
  <c r="G81" i="33" s="1"/>
  <c r="I63" i="33"/>
  <c r="I64" i="33" s="1"/>
  <c r="G63" i="34"/>
  <c r="G64" i="34" s="1"/>
  <c r="H62" i="34"/>
  <c r="I61" i="34" s="1"/>
  <c r="J62" i="33"/>
  <c r="K61" i="33" s="1"/>
  <c r="D44" i="20"/>
  <c r="K12" i="20"/>
  <c r="G77" i="34" l="1"/>
  <c r="G80" i="34" s="1"/>
  <c r="G81" i="34" s="1"/>
  <c r="J63" i="33"/>
  <c r="J64" i="33" s="1"/>
  <c r="H63" i="34"/>
  <c r="H64" i="34" s="1"/>
  <c r="H66" i="33"/>
  <c r="H76" i="33" s="1"/>
  <c r="H77" i="33" s="1"/>
  <c r="H80" i="33" s="1"/>
  <c r="H81" i="33" s="1"/>
  <c r="H66" i="34"/>
  <c r="H76" i="34" s="1"/>
  <c r="I62" i="34"/>
  <c r="J61" i="34" s="1"/>
  <c r="K62" i="33"/>
  <c r="L61" i="33" s="1"/>
  <c r="D45" i="20"/>
  <c r="L12" i="20"/>
  <c r="H77" i="34" l="1"/>
  <c r="H80" i="34" s="1"/>
  <c r="H81" i="34" s="1"/>
  <c r="I66" i="33"/>
  <c r="I76" i="33" s="1"/>
  <c r="I77" i="33" s="1"/>
  <c r="I80" i="33" s="1"/>
  <c r="I81" i="33" s="1"/>
  <c r="I66" i="34"/>
  <c r="I76" i="34" s="1"/>
  <c r="I63" i="34"/>
  <c r="I64" i="34" s="1"/>
  <c r="I77" i="34" s="1"/>
  <c r="I80" i="34" s="1"/>
  <c r="J62" i="34"/>
  <c r="K61" i="34" s="1"/>
  <c r="K63" i="33"/>
  <c r="K64" i="33" s="1"/>
  <c r="L62" i="33"/>
  <c r="M61" i="33" s="1"/>
  <c r="D46" i="20"/>
  <c r="M12" i="20"/>
  <c r="I81" i="34" l="1"/>
  <c r="J63" i="34"/>
  <c r="J64" i="34" s="1"/>
  <c r="J66" i="34"/>
  <c r="J76" i="34" s="1"/>
  <c r="J66" i="33"/>
  <c r="J76" i="33" s="1"/>
  <c r="J77" i="33" s="1"/>
  <c r="J80" i="33" s="1"/>
  <c r="J81" i="33" s="1"/>
  <c r="L63" i="33"/>
  <c r="L64" i="33" s="1"/>
  <c r="K62" i="34"/>
  <c r="L61" i="34" s="1"/>
  <c r="M62" i="33"/>
  <c r="N61" i="33" s="1"/>
  <c r="D47" i="20"/>
  <c r="N12" i="20"/>
  <c r="J77" i="34" l="1"/>
  <c r="J80" i="34" s="1"/>
  <c r="J81" i="34" s="1"/>
  <c r="K66" i="34"/>
  <c r="K76" i="34" s="1"/>
  <c r="K66" i="33"/>
  <c r="K76" i="33" s="1"/>
  <c r="K77" i="33" s="1"/>
  <c r="K80" i="33" s="1"/>
  <c r="K81" i="33" s="1"/>
  <c r="K63" i="34"/>
  <c r="K64" i="34" s="1"/>
  <c r="M63" i="33"/>
  <c r="M64" i="33" s="1"/>
  <c r="L62" i="34"/>
  <c r="M61" i="34" s="1"/>
  <c r="N62" i="33"/>
  <c r="O61" i="33" s="1"/>
  <c r="D48" i="20"/>
  <c r="O12" i="20"/>
  <c r="K77" i="34" l="1"/>
  <c r="K80" i="34" s="1"/>
  <c r="K81" i="34" s="1"/>
  <c r="L66" i="34"/>
  <c r="L76" i="34" s="1"/>
  <c r="L66" i="33"/>
  <c r="L76" i="33" s="1"/>
  <c r="L77" i="33" s="1"/>
  <c r="L80" i="33" s="1"/>
  <c r="L81" i="33" s="1"/>
  <c r="L63" i="34"/>
  <c r="L64" i="34" s="1"/>
  <c r="L77" i="34" s="1"/>
  <c r="L80" i="34" s="1"/>
  <c r="M62" i="34"/>
  <c r="N61" i="34" s="1"/>
  <c r="N63" i="33"/>
  <c r="N64" i="33" s="1"/>
  <c r="O62" i="33"/>
  <c r="P61" i="33" s="1"/>
  <c r="D49" i="20"/>
  <c r="P12" i="20"/>
  <c r="L81" i="34" l="1"/>
  <c r="O63" i="33"/>
  <c r="O64" i="33" s="1"/>
  <c r="M66" i="34"/>
  <c r="M76" i="34" s="1"/>
  <c r="M66" i="33"/>
  <c r="M76" i="33" s="1"/>
  <c r="M77" i="33" s="1"/>
  <c r="M80" i="33" s="1"/>
  <c r="M81" i="33" s="1"/>
  <c r="M63" i="34"/>
  <c r="M64" i="34" s="1"/>
  <c r="N62" i="34"/>
  <c r="O61" i="34" s="1"/>
  <c r="P62" i="33"/>
  <c r="Q61" i="33" s="1"/>
  <c r="D50" i="20"/>
  <c r="Q12" i="20"/>
  <c r="M77" i="34" l="1"/>
  <c r="M80" i="34" s="1"/>
  <c r="M81" i="34" s="1"/>
  <c r="N63" i="34"/>
  <c r="N64" i="34" s="1"/>
  <c r="N66" i="34"/>
  <c r="N76" i="34" s="1"/>
  <c r="N66" i="33"/>
  <c r="N76" i="33" s="1"/>
  <c r="N77" i="33" s="1"/>
  <c r="N80" i="33" s="1"/>
  <c r="N81" i="33" s="1"/>
  <c r="P63" i="33"/>
  <c r="P64" i="33" s="1"/>
  <c r="O62" i="34"/>
  <c r="P61" i="34" s="1"/>
  <c r="Q62" i="33"/>
  <c r="R61" i="33" s="1"/>
  <c r="R12" i="20"/>
  <c r="D51" i="20"/>
  <c r="N77" i="34" l="1"/>
  <c r="N80" i="34" s="1"/>
  <c r="N81" i="34" s="1"/>
  <c r="Q63" i="33"/>
  <c r="Q64" i="33" s="1"/>
  <c r="O66" i="34"/>
  <c r="O76" i="34" s="1"/>
  <c r="O66" i="33"/>
  <c r="O76" i="33" s="1"/>
  <c r="O77" i="33" s="1"/>
  <c r="O80" i="33" s="1"/>
  <c r="O81" i="33" s="1"/>
  <c r="O63" i="34"/>
  <c r="O64" i="34" s="1"/>
  <c r="P62" i="34"/>
  <c r="Q61" i="34" s="1"/>
  <c r="R62" i="33"/>
  <c r="S61" i="33" s="1"/>
  <c r="D52" i="20"/>
  <c r="S12" i="20"/>
  <c r="O77" i="34" l="1"/>
  <c r="O80" i="34" s="1"/>
  <c r="O81" i="34" s="1"/>
  <c r="R63" i="33"/>
  <c r="R64" i="33" s="1"/>
  <c r="P66" i="33"/>
  <c r="P76" i="33" s="1"/>
  <c r="P77" i="33" s="1"/>
  <c r="P80" i="33" s="1"/>
  <c r="P81" i="33" s="1"/>
  <c r="P66" i="34"/>
  <c r="P76" i="34" s="1"/>
  <c r="P63" i="34"/>
  <c r="P64" i="34" s="1"/>
  <c r="Q62" i="34"/>
  <c r="R61" i="34" s="1"/>
  <c r="S62" i="33"/>
  <c r="T61" i="33" s="1"/>
  <c r="D53" i="20"/>
  <c r="T12" i="20"/>
  <c r="S63" i="33" l="1"/>
  <c r="S64" i="33" s="1"/>
  <c r="P77" i="34"/>
  <c r="P80" i="34" s="1"/>
  <c r="P81" i="34" s="1"/>
  <c r="Q63" i="34"/>
  <c r="Q64" i="34" s="1"/>
  <c r="Q66" i="33"/>
  <c r="Q76" i="33" s="1"/>
  <c r="Q77" i="33" s="1"/>
  <c r="Q80" i="33" s="1"/>
  <c r="Q81" i="33" s="1"/>
  <c r="Q66" i="34"/>
  <c r="Q76" i="34" s="1"/>
  <c r="R62" i="34"/>
  <c r="S61" i="34" s="1"/>
  <c r="T62" i="33"/>
  <c r="U61" i="33" s="1"/>
  <c r="D54" i="20"/>
  <c r="U12" i="20"/>
  <c r="Q77" i="34" l="1"/>
  <c r="Q80" i="34" s="1"/>
  <c r="Q81" i="34" s="1"/>
  <c r="T63" i="33"/>
  <c r="T64" i="33" s="1"/>
  <c r="R63" i="34"/>
  <c r="R64" i="34" s="1"/>
  <c r="R66" i="33"/>
  <c r="R76" i="33" s="1"/>
  <c r="R77" i="33" s="1"/>
  <c r="R80" i="33" s="1"/>
  <c r="R81" i="33" s="1"/>
  <c r="R66" i="34"/>
  <c r="R76" i="34" s="1"/>
  <c r="S62" i="34"/>
  <c r="T61" i="34" s="1"/>
  <c r="U62" i="33"/>
  <c r="V61" i="33" s="1"/>
  <c r="D55" i="20"/>
  <c r="V12" i="20"/>
  <c r="R77" i="34" l="1"/>
  <c r="R80" i="34" s="1"/>
  <c r="R81" i="34" s="1"/>
  <c r="U63" i="33"/>
  <c r="U64" i="33" s="1"/>
  <c r="S66" i="33"/>
  <c r="S76" i="33" s="1"/>
  <c r="S77" i="33" s="1"/>
  <c r="S80" i="33" s="1"/>
  <c r="S81" i="33" s="1"/>
  <c r="S66" i="34"/>
  <c r="S76" i="34" s="1"/>
  <c r="S63" i="34"/>
  <c r="S64" i="34" s="1"/>
  <c r="S77" i="34" s="1"/>
  <c r="S80" i="34" s="1"/>
  <c r="T62" i="34"/>
  <c r="U61" i="34" s="1"/>
  <c r="V62" i="33"/>
  <c r="W61" i="33" s="1"/>
  <c r="D56" i="20"/>
  <c r="W12" i="20"/>
  <c r="S81" i="34" l="1"/>
  <c r="V63" i="33"/>
  <c r="V64" i="33" s="1"/>
  <c r="T66" i="33"/>
  <c r="T76" i="33" s="1"/>
  <c r="T77" i="33" s="1"/>
  <c r="T80" i="33" s="1"/>
  <c r="T81" i="33" s="1"/>
  <c r="T66" i="34"/>
  <c r="T76" i="34" s="1"/>
  <c r="T63" i="34"/>
  <c r="T64" i="34" s="1"/>
  <c r="U62" i="34"/>
  <c r="V61" i="34" s="1"/>
  <c r="W62" i="33"/>
  <c r="X61" i="33" s="1"/>
  <c r="D57" i="20"/>
  <c r="X12" i="20"/>
  <c r="W63" i="33" l="1"/>
  <c r="W64" i="33" s="1"/>
  <c r="T77" i="34"/>
  <c r="T80" i="34" s="1"/>
  <c r="T81" i="34" s="1"/>
  <c r="U63" i="34"/>
  <c r="U64" i="34" s="1"/>
  <c r="U66" i="33"/>
  <c r="U76" i="33" s="1"/>
  <c r="U77" i="33" s="1"/>
  <c r="U80" i="33" s="1"/>
  <c r="U81" i="33" s="1"/>
  <c r="U66" i="34"/>
  <c r="U76" i="34" s="1"/>
  <c r="V62" i="34"/>
  <c r="W61" i="34" s="1"/>
  <c r="X62" i="33"/>
  <c r="Y61" i="33" s="1"/>
  <c r="D58" i="20"/>
  <c r="Y12" i="20"/>
  <c r="V66" i="34" l="1"/>
  <c r="V76" i="34" s="1"/>
  <c r="V66" i="33"/>
  <c r="V76" i="33" s="1"/>
  <c r="V77" i="33" s="1"/>
  <c r="V80" i="33" s="1"/>
  <c r="V81" i="33" s="1"/>
  <c r="V63" i="34"/>
  <c r="V64" i="34" s="1"/>
  <c r="X63" i="33"/>
  <c r="X64" i="33" s="1"/>
  <c r="U77" i="34"/>
  <c r="U80" i="34" s="1"/>
  <c r="U81" i="34" s="1"/>
  <c r="W62" i="34"/>
  <c r="X61" i="34" s="1"/>
  <c r="Y62" i="33"/>
  <c r="Z61" i="33" s="1"/>
  <c r="D59" i="20"/>
  <c r="Z12" i="20"/>
  <c r="V77" i="34" l="1"/>
  <c r="V80" i="34" s="1"/>
  <c r="V81" i="34" s="1"/>
  <c r="W66" i="34"/>
  <c r="W76" i="34" s="1"/>
  <c r="W66" i="33"/>
  <c r="W76" i="33" s="1"/>
  <c r="W77" i="33" s="1"/>
  <c r="W80" i="33" s="1"/>
  <c r="W81" i="33" s="1"/>
  <c r="W63" i="34"/>
  <c r="W64" i="34" s="1"/>
  <c r="X62" i="34"/>
  <c r="Y61" i="34" s="1"/>
  <c r="Y63" i="33"/>
  <c r="Y64" i="33" s="1"/>
  <c r="Z62" i="33"/>
  <c r="AA61" i="33" s="1"/>
  <c r="D60" i="20"/>
  <c r="AA12" i="20"/>
  <c r="W77" i="34" l="1"/>
  <c r="W80" i="34" s="1"/>
  <c r="W81" i="34" s="1"/>
  <c r="Z63" i="33"/>
  <c r="Z64" i="33" s="1"/>
  <c r="X66" i="34"/>
  <c r="X76" i="34" s="1"/>
  <c r="X66" i="33"/>
  <c r="X76" i="33" s="1"/>
  <c r="X77" i="33" s="1"/>
  <c r="X80" i="33" s="1"/>
  <c r="X81" i="33" s="1"/>
  <c r="X63" i="34"/>
  <c r="X64" i="34" s="1"/>
  <c r="Y62" i="34"/>
  <c r="Z61" i="34" s="1"/>
  <c r="AA62" i="33"/>
  <c r="AB61" i="33" s="1"/>
  <c r="D61" i="20"/>
  <c r="AB12" i="20"/>
  <c r="X77" i="34" l="1"/>
  <c r="X80" i="34" s="1"/>
  <c r="X81" i="34" s="1"/>
  <c r="AA63" i="33"/>
  <c r="AA64" i="33" s="1"/>
  <c r="Y66" i="34"/>
  <c r="Y76" i="34" s="1"/>
  <c r="Y66" i="33"/>
  <c r="Y76" i="33" s="1"/>
  <c r="Y77" i="33" s="1"/>
  <c r="Y80" i="33" s="1"/>
  <c r="Y81" i="33" s="1"/>
  <c r="Y63" i="34"/>
  <c r="Y64" i="34" s="1"/>
  <c r="Z62" i="34"/>
  <c r="AA61" i="34" s="1"/>
  <c r="AB62" i="33"/>
  <c r="AC61" i="33" s="1"/>
  <c r="D62" i="20"/>
  <c r="AC12" i="20"/>
  <c r="Y77" i="34" l="1"/>
  <c r="Y80" i="34" s="1"/>
  <c r="Y81" i="34" s="1"/>
  <c r="Z63" i="34"/>
  <c r="Z64" i="34" s="1"/>
  <c r="AB63" i="33"/>
  <c r="AB64" i="33" s="1"/>
  <c r="Z66" i="34"/>
  <c r="Z76" i="34" s="1"/>
  <c r="Z66" i="33"/>
  <c r="Z76" i="33" s="1"/>
  <c r="Z77" i="33" s="1"/>
  <c r="Z80" i="33" s="1"/>
  <c r="Z81" i="33" s="1"/>
  <c r="AA62" i="34"/>
  <c r="AB61" i="34" s="1"/>
  <c r="AC62" i="33"/>
  <c r="AD61" i="33" s="1"/>
  <c r="D63" i="20"/>
  <c r="AD12" i="20"/>
  <c r="Z77" i="34" l="1"/>
  <c r="Z80" i="34" s="1"/>
  <c r="Z81" i="34"/>
  <c r="AC63" i="33"/>
  <c r="AC64" i="33" s="1"/>
  <c r="AA66" i="34"/>
  <c r="AA76" i="34" s="1"/>
  <c r="AA66" i="33"/>
  <c r="AA76" i="33" s="1"/>
  <c r="AA77" i="33" s="1"/>
  <c r="AA80" i="33" s="1"/>
  <c r="AA81" i="33" s="1"/>
  <c r="C4" i="33" s="1"/>
  <c r="G28" i="29" s="1"/>
  <c r="AA63" i="34"/>
  <c r="AA64" i="34" s="1"/>
  <c r="AB62" i="34"/>
  <c r="AC61" i="34" s="1"/>
  <c r="AD62" i="33"/>
  <c r="AE61" i="33" s="1"/>
  <c r="D64" i="20"/>
  <c r="AE12" i="20"/>
  <c r="AB63" i="34" l="1"/>
  <c r="AB64" i="34" s="1"/>
  <c r="AD63" i="33"/>
  <c r="AD64" i="33" s="1"/>
  <c r="AA77" i="34"/>
  <c r="AA80" i="34" s="1"/>
  <c r="AA81" i="34" s="1"/>
  <c r="C4" i="34" s="1"/>
  <c r="G29" i="29" s="1"/>
  <c r="AB66" i="33"/>
  <c r="AB76" i="33" s="1"/>
  <c r="AB77" i="33" s="1"/>
  <c r="AB80" i="33" s="1"/>
  <c r="AB81" i="33" s="1"/>
  <c r="AB66" i="34"/>
  <c r="AB76" i="34" s="1"/>
  <c r="AC62" i="34"/>
  <c r="AD61" i="34" s="1"/>
  <c r="AE62" i="33"/>
  <c r="AF61" i="33" s="1"/>
  <c r="D65" i="20"/>
  <c r="AF12" i="20"/>
  <c r="AB77" i="34" l="1"/>
  <c r="AB80" i="34" s="1"/>
  <c r="AB81" i="34" s="1"/>
  <c r="AC63" i="34"/>
  <c r="AC64" i="34" s="1"/>
  <c r="AE63" i="33"/>
  <c r="AE64" i="33" s="1"/>
  <c r="AC66" i="33"/>
  <c r="AC76" i="33" s="1"/>
  <c r="AC77" i="33" s="1"/>
  <c r="AC80" i="33" s="1"/>
  <c r="AC81" i="33" s="1"/>
  <c r="AC66" i="34"/>
  <c r="AC76" i="34" s="1"/>
  <c r="AD62" i="34"/>
  <c r="AE61" i="34" s="1"/>
  <c r="AF62" i="33"/>
  <c r="AG61" i="33" s="1"/>
  <c r="D66" i="20"/>
  <c r="AG12" i="20"/>
  <c r="AC77" i="34" l="1"/>
  <c r="AC80" i="34" s="1"/>
  <c r="AC81" i="34" s="1"/>
  <c r="AD63" i="34"/>
  <c r="AD64" i="34" s="1"/>
  <c r="AD66" i="33"/>
  <c r="AD76" i="33" s="1"/>
  <c r="AD77" i="33" s="1"/>
  <c r="AD80" i="33" s="1"/>
  <c r="AD81" i="33" s="1"/>
  <c r="AD66" i="34"/>
  <c r="AD76" i="34" s="1"/>
  <c r="AF63" i="33"/>
  <c r="AF64" i="33" s="1"/>
  <c r="AE62" i="34"/>
  <c r="AF61" i="34" s="1"/>
  <c r="AG62" i="33"/>
  <c r="AH61" i="33" s="1"/>
  <c r="D67" i="20"/>
  <c r="AH12" i="20"/>
  <c r="AD77" i="34" l="1"/>
  <c r="AD80" i="34" s="1"/>
  <c r="AD81" i="34" s="1"/>
  <c r="AG63" i="33"/>
  <c r="AG64" i="33" s="1"/>
  <c r="AE66" i="33"/>
  <c r="AE76" i="33" s="1"/>
  <c r="AE77" i="33" s="1"/>
  <c r="AE80" i="33" s="1"/>
  <c r="AE81" i="33" s="1"/>
  <c r="AE66" i="34"/>
  <c r="AE76" i="34" s="1"/>
  <c r="AE63" i="34"/>
  <c r="AE64" i="34" s="1"/>
  <c r="AF62" i="34"/>
  <c r="AG61" i="34" s="1"/>
  <c r="AH62" i="33"/>
  <c r="AI61" i="33" s="1"/>
  <c r="D68" i="20"/>
  <c r="AI12" i="20"/>
  <c r="AE77" i="34" l="1"/>
  <c r="AE80" i="34" s="1"/>
  <c r="AE81" i="34" s="1"/>
  <c r="AF63" i="34"/>
  <c r="AF64" i="34" s="1"/>
  <c r="AF66" i="33"/>
  <c r="AF76" i="33" s="1"/>
  <c r="AF77" i="33" s="1"/>
  <c r="AF80" i="33" s="1"/>
  <c r="AF81" i="33" s="1"/>
  <c r="AF66" i="34"/>
  <c r="AF76" i="34" s="1"/>
  <c r="AG62" i="34"/>
  <c r="AH61" i="34" s="1"/>
  <c r="AH63" i="33"/>
  <c r="AH64" i="33" s="1"/>
  <c r="AI62" i="33"/>
  <c r="AJ61" i="33" s="1"/>
  <c r="D69" i="20"/>
  <c r="AJ12" i="20"/>
  <c r="AI63" i="33" l="1"/>
  <c r="AI64" i="33" s="1"/>
  <c r="AG66" i="33"/>
  <c r="AG76" i="33" s="1"/>
  <c r="AG77" i="33" s="1"/>
  <c r="AG80" i="33" s="1"/>
  <c r="AG81" i="33" s="1"/>
  <c r="AG66" i="34"/>
  <c r="AG76" i="34" s="1"/>
  <c r="AF77" i="34"/>
  <c r="AF80" i="34" s="1"/>
  <c r="AF81" i="34" s="1"/>
  <c r="AG63" i="34"/>
  <c r="AG64" i="34" s="1"/>
  <c r="AH62" i="34"/>
  <c r="AI61" i="34" s="1"/>
  <c r="AJ62" i="33"/>
  <c r="AK61" i="33" s="1"/>
  <c r="D70" i="20"/>
  <c r="AK12" i="20"/>
  <c r="AH63" i="34" l="1"/>
  <c r="AH64" i="34" s="1"/>
  <c r="AG77" i="34"/>
  <c r="AG80" i="34" s="1"/>
  <c r="AG81" i="34" s="1"/>
  <c r="AH66" i="34"/>
  <c r="AH76" i="34" s="1"/>
  <c r="AH66" i="33"/>
  <c r="AH76" i="33" s="1"/>
  <c r="AH77" i="33" s="1"/>
  <c r="AH80" i="33" s="1"/>
  <c r="AH81" i="33" s="1"/>
  <c r="AJ63" i="33"/>
  <c r="AJ64" i="33" s="1"/>
  <c r="AI62" i="34"/>
  <c r="AJ61" i="34" s="1"/>
  <c r="AK62" i="33"/>
  <c r="AL61" i="33" s="1"/>
  <c r="D71" i="20"/>
  <c r="AL12" i="20"/>
  <c r="AH77" i="34" l="1"/>
  <c r="AH80" i="34" s="1"/>
  <c r="AH81" i="34"/>
  <c r="AK63" i="33"/>
  <c r="AK64" i="33" s="1"/>
  <c r="AI66" i="34"/>
  <c r="AI76" i="34" s="1"/>
  <c r="AI66" i="33"/>
  <c r="AI76" i="33" s="1"/>
  <c r="AI77" i="33" s="1"/>
  <c r="AI80" i="33" s="1"/>
  <c r="AI81" i="33" s="1"/>
  <c r="C5" i="33" s="1"/>
  <c r="H28" i="29" s="1"/>
  <c r="AI63" i="34"/>
  <c r="AI64" i="34" s="1"/>
  <c r="AI77" i="34" s="1"/>
  <c r="AI80" i="34" s="1"/>
  <c r="AJ62" i="34"/>
  <c r="AK61" i="34" s="1"/>
  <c r="AL62" i="33"/>
  <c r="AM61" i="33" s="1"/>
  <c r="D72" i="20"/>
  <c r="AM12" i="20"/>
  <c r="AI81" i="34" l="1"/>
  <c r="C5" i="34" s="1"/>
  <c r="H29" i="29" s="1"/>
  <c r="AJ63" i="34"/>
  <c r="AJ64" i="34" s="1"/>
  <c r="AL63" i="33"/>
  <c r="AL64" i="33" s="1"/>
  <c r="AJ66" i="34"/>
  <c r="AJ76" i="34" s="1"/>
  <c r="AJ66" i="33"/>
  <c r="AJ76" i="33" s="1"/>
  <c r="AJ77" i="33" s="1"/>
  <c r="AJ80" i="33" s="1"/>
  <c r="AJ81" i="33" s="1"/>
  <c r="AK62" i="34"/>
  <c r="AL61" i="34" s="1"/>
  <c r="AM62" i="33"/>
  <c r="AN61" i="33" s="1"/>
  <c r="D73" i="20"/>
  <c r="AN12" i="20"/>
  <c r="AJ77" i="34" l="1"/>
  <c r="AJ80" i="34" s="1"/>
  <c r="AJ81" i="34" s="1"/>
  <c r="AK63" i="34"/>
  <c r="AK64" i="34" s="1"/>
  <c r="AK66" i="34"/>
  <c r="AK76" i="34" s="1"/>
  <c r="AK66" i="33"/>
  <c r="AK76" i="33" s="1"/>
  <c r="AK77" i="33" s="1"/>
  <c r="AK80" i="33" s="1"/>
  <c r="AK81" i="33" s="1"/>
  <c r="AL62" i="34"/>
  <c r="AM61" i="34" s="1"/>
  <c r="AM63" i="33"/>
  <c r="AM64" i="33" s="1"/>
  <c r="AM77" i="33" s="1"/>
  <c r="AM80" i="33" s="1"/>
  <c r="AN62" i="33"/>
  <c r="AO61" i="33" s="1"/>
  <c r="D75" i="20"/>
  <c r="AO12" i="20"/>
  <c r="AK77" i="34" l="1"/>
  <c r="AK80" i="34" s="1"/>
  <c r="AK81" i="34" s="1"/>
  <c r="AL66" i="34"/>
  <c r="AL76" i="34" s="1"/>
  <c r="AL66" i="33"/>
  <c r="AL76" i="33" s="1"/>
  <c r="AL77" i="33" s="1"/>
  <c r="AL80" i="33" s="1"/>
  <c r="AL81" i="33" s="1"/>
  <c r="AM81" i="33" s="1"/>
  <c r="AL63" i="34"/>
  <c r="AL64" i="34" s="1"/>
  <c r="AL77" i="34" s="1"/>
  <c r="AL80" i="34" s="1"/>
  <c r="AM62" i="34"/>
  <c r="AN61" i="34" s="1"/>
  <c r="AN63" i="33"/>
  <c r="AN64" i="33" s="1"/>
  <c r="AN77" i="33" s="1"/>
  <c r="AN80" i="33" s="1"/>
  <c r="AO62" i="33"/>
  <c r="AP61" i="33" s="1"/>
  <c r="AL81" i="34" l="1"/>
  <c r="AN81" i="33"/>
  <c r="AM63" i="34"/>
  <c r="AM64" i="34" s="1"/>
  <c r="AM77" i="34" s="1"/>
  <c r="AM80" i="34" s="1"/>
  <c r="AO63" i="33"/>
  <c r="AO64" i="33" s="1"/>
  <c r="AO77" i="33" s="1"/>
  <c r="AO80" i="33" s="1"/>
  <c r="AN62" i="34"/>
  <c r="AO61" i="34" s="1"/>
  <c r="AP62" i="33"/>
  <c r="AQ61" i="33" s="1"/>
  <c r="AM81" i="34" l="1"/>
  <c r="AO81" i="33"/>
  <c r="AP63" i="33"/>
  <c r="AP64" i="33" s="1"/>
  <c r="AP77" i="33" s="1"/>
  <c r="AP80" i="33" s="1"/>
  <c r="AP81" i="33" s="1"/>
  <c r="AN63" i="34"/>
  <c r="AN64" i="34" s="1"/>
  <c r="AN77" i="34" s="1"/>
  <c r="AN80" i="34" s="1"/>
  <c r="AO62" i="34"/>
  <c r="AP61" i="34" s="1"/>
  <c r="AQ62" i="33"/>
  <c r="AR61" i="33" s="1"/>
  <c r="AN81" i="34" l="1"/>
  <c r="AO63" i="34"/>
  <c r="AO64" i="34" s="1"/>
  <c r="AO77" i="34" s="1"/>
  <c r="AO80" i="34" s="1"/>
  <c r="AP62" i="34"/>
  <c r="AQ61" i="34" s="1"/>
  <c r="AQ63" i="33"/>
  <c r="AQ64" i="33" s="1"/>
  <c r="AQ77" i="33" s="1"/>
  <c r="AQ80" i="33" s="1"/>
  <c r="AQ81" i="33" s="1"/>
  <c r="C6" i="33" s="1"/>
  <c r="I28" i="29" s="1"/>
  <c r="AR62" i="33"/>
  <c r="AS61" i="33" s="1"/>
  <c r="AO81" i="34" l="1"/>
  <c r="AP63" i="34"/>
  <c r="AP64" i="34" s="1"/>
  <c r="AP77" i="34" s="1"/>
  <c r="AP80" i="34" s="1"/>
  <c r="AQ62" i="34"/>
  <c r="AR61" i="34" s="1"/>
  <c r="AR63" i="33"/>
  <c r="AR64" i="33" s="1"/>
  <c r="AR77" i="33" s="1"/>
  <c r="AR80" i="33" s="1"/>
  <c r="AR81" i="33" s="1"/>
  <c r="AS62" i="33"/>
  <c r="AT61" i="33" s="1"/>
  <c r="AP81" i="34" l="1"/>
  <c r="AS63" i="33"/>
  <c r="AS64" i="33" s="1"/>
  <c r="AS77" i="33" s="1"/>
  <c r="AS80" i="33" s="1"/>
  <c r="AS81" i="33" s="1"/>
  <c r="AQ63" i="34"/>
  <c r="AQ64" i="34" s="1"/>
  <c r="AQ77" i="34" s="1"/>
  <c r="AQ80" i="34" s="1"/>
  <c r="AQ81" i="34" s="1"/>
  <c r="C6" i="34" s="1"/>
  <c r="I29" i="29" s="1"/>
  <c r="AR62" i="34"/>
  <c r="AS61" i="34" s="1"/>
  <c r="AT62" i="33"/>
  <c r="AU61" i="33" s="1"/>
  <c r="AR63" i="34" l="1"/>
  <c r="AR64" i="34" s="1"/>
  <c r="AR77" i="34" s="1"/>
  <c r="AR80" i="34" s="1"/>
  <c r="AR81" i="34" s="1"/>
  <c r="AS62" i="34"/>
  <c r="AT61" i="34" s="1"/>
  <c r="AT63" i="33"/>
  <c r="AT64" i="33" s="1"/>
  <c r="AT77" i="33" s="1"/>
  <c r="AT80" i="33" s="1"/>
  <c r="AT81" i="33" s="1"/>
  <c r="AU62" i="33"/>
  <c r="AV61" i="33" s="1"/>
  <c r="AU63" i="33" l="1"/>
  <c r="AU64" i="33" s="1"/>
  <c r="AU77" i="33" s="1"/>
  <c r="AU80" i="33" s="1"/>
  <c r="AU81" i="33" s="1"/>
  <c r="AS63" i="34"/>
  <c r="AS64" i="34" s="1"/>
  <c r="AS77" i="34" s="1"/>
  <c r="AS80" i="34" s="1"/>
  <c r="AS81" i="34" s="1"/>
  <c r="AT62" i="34"/>
  <c r="AU61" i="34" s="1"/>
  <c r="AV62" i="33"/>
  <c r="AW61" i="33" s="1"/>
  <c r="AT63" i="34" l="1"/>
  <c r="AT64" i="34" s="1"/>
  <c r="AT77" i="34" s="1"/>
  <c r="AT80" i="34" s="1"/>
  <c r="AT81" i="34" s="1"/>
  <c r="AV63" i="33"/>
  <c r="AV64" i="33" s="1"/>
  <c r="AV77" i="33" s="1"/>
  <c r="AV80" i="33" s="1"/>
  <c r="AV81" i="33" s="1"/>
  <c r="AU62" i="34"/>
  <c r="AV61" i="34" s="1"/>
  <c r="AW62" i="33"/>
  <c r="AX61" i="33" s="1"/>
  <c r="AW63" i="33" l="1"/>
  <c r="AW64" i="33" s="1"/>
  <c r="AW77" i="33" s="1"/>
  <c r="AW80" i="33" s="1"/>
  <c r="AW81" i="33" s="1"/>
  <c r="AU63" i="34"/>
  <c r="AU64" i="34" s="1"/>
  <c r="AU77" i="34" s="1"/>
  <c r="AU80" i="34" s="1"/>
  <c r="AU81" i="34" s="1"/>
  <c r="AV62" i="34"/>
  <c r="AW61" i="34" s="1"/>
  <c r="AX62" i="33"/>
  <c r="AY61" i="33" s="1"/>
  <c r="AX63" i="33" l="1"/>
  <c r="AX64" i="33" s="1"/>
  <c r="AX77" i="33" s="1"/>
  <c r="AX80" i="33" s="1"/>
  <c r="AX81" i="33" s="1"/>
  <c r="AV63" i="34"/>
  <c r="AV64" i="34" s="1"/>
  <c r="AV77" i="34" s="1"/>
  <c r="AV80" i="34" s="1"/>
  <c r="AV81" i="34" s="1"/>
  <c r="AW62" i="34"/>
  <c r="AX61" i="34" s="1"/>
  <c r="AY62" i="33"/>
  <c r="AZ61" i="33" s="1"/>
  <c r="AW63" i="34" l="1"/>
  <c r="AW64" i="34" s="1"/>
  <c r="AW77" i="34" s="1"/>
  <c r="AW80" i="34" s="1"/>
  <c r="AW81" i="34" s="1"/>
  <c r="AX62" i="34"/>
  <c r="AY61" i="34" s="1"/>
  <c r="AY63" i="33"/>
  <c r="AY64" i="33" s="1"/>
  <c r="AY77" i="33" s="1"/>
  <c r="AY80" i="33" s="1"/>
  <c r="AY81" i="33" s="1"/>
  <c r="AZ62" i="33"/>
  <c r="BA61" i="33" s="1"/>
  <c r="AZ63" i="33" l="1"/>
  <c r="AZ64" i="33" s="1"/>
  <c r="AZ77" i="33" s="1"/>
  <c r="AZ80" i="33" s="1"/>
  <c r="AZ81" i="33" s="1"/>
  <c r="AX63" i="34"/>
  <c r="AX64" i="34" s="1"/>
  <c r="AX77" i="34" s="1"/>
  <c r="AX80" i="34" s="1"/>
  <c r="AX81" i="34" s="1"/>
  <c r="AY62" i="34"/>
  <c r="AZ61" i="34" s="1"/>
  <c r="BA62" i="33"/>
  <c r="BB61" i="33" s="1"/>
  <c r="BA63" i="33" l="1"/>
  <c r="BA64" i="33" s="1"/>
  <c r="BA77" i="33" s="1"/>
  <c r="BA80" i="33" s="1"/>
  <c r="BA81" i="33" s="1"/>
  <c r="AY63" i="34"/>
  <c r="AY64" i="34" s="1"/>
  <c r="AY77" i="34" s="1"/>
  <c r="AY80" i="34" s="1"/>
  <c r="AY81" i="34" s="1"/>
  <c r="AZ62" i="34"/>
  <c r="BA61" i="34" s="1"/>
  <c r="BB62" i="33"/>
  <c r="BC61" i="33" s="1"/>
  <c r="BB63" i="33" l="1"/>
  <c r="BB64" i="33" s="1"/>
  <c r="BB77" i="33" s="1"/>
  <c r="BB80" i="33" s="1"/>
  <c r="BB81" i="33" s="1"/>
  <c r="AZ63" i="34"/>
  <c r="AZ64" i="34" s="1"/>
  <c r="AZ77" i="34" s="1"/>
  <c r="AZ80" i="34" s="1"/>
  <c r="AZ81" i="34" s="1"/>
  <c r="BA62" i="34"/>
  <c r="BB61" i="34" s="1"/>
  <c r="BC62" i="33"/>
  <c r="BD61" i="33" s="1"/>
  <c r="BC63" i="33" l="1"/>
  <c r="BC64" i="33" s="1"/>
  <c r="BC77" i="33" s="1"/>
  <c r="BC80" i="33" s="1"/>
  <c r="BC81" i="33" s="1"/>
  <c r="BB62" i="34"/>
  <c r="BC61" i="34" s="1"/>
  <c r="BA63" i="34"/>
  <c r="BA64" i="34" s="1"/>
  <c r="BA77" i="34" s="1"/>
  <c r="BA80" i="34" s="1"/>
  <c r="BA81" i="34" s="1"/>
  <c r="BD62" i="33"/>
  <c r="BD63" i="33" s="1"/>
  <c r="BD64" i="33" s="1"/>
  <c r="BD77" i="33" s="1"/>
  <c r="BD80" i="33" s="1"/>
  <c r="BB63" i="34" l="1"/>
  <c r="BB64" i="34" s="1"/>
  <c r="BB77" i="34" s="1"/>
  <c r="BB80" i="34" s="1"/>
  <c r="BB81" i="34" s="1"/>
  <c r="BD81" i="33"/>
  <c r="C7" i="33" s="1"/>
  <c r="J28" i="29" s="1"/>
  <c r="BC62" i="34"/>
  <c r="BD61" i="34" s="1"/>
  <c r="BC63" i="34" l="1"/>
  <c r="BC64" i="34" s="1"/>
  <c r="BC77" i="34" s="1"/>
  <c r="BC80" i="34" s="1"/>
  <c r="BC81" i="34" s="1"/>
  <c r="BD62" i="34"/>
  <c r="BD63" i="34" s="1"/>
  <c r="BD64" i="34" s="1"/>
  <c r="BD77" i="34" s="1"/>
  <c r="BD80" i="34" s="1"/>
  <c r="BD81" i="34" l="1"/>
  <c r="C7" i="34" s="1"/>
  <c r="J29" i="29" s="1"/>
</calcChain>
</file>

<file path=xl/comments1.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<sst xmlns="http://schemas.openxmlformats.org/spreadsheetml/2006/main" count="749" uniqueCount="377">
  <si>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</si>
  <si>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</si>
  <si>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</si>
  <si>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</si>
  <si>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</si>
  <si>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</si>
  <si>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</si>
  <si>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</si>
  <si>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</si>
  <si>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</si>
  <si>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</si>
  <si>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</si>
  <si>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</si>
  <si>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</si>
  <si>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</si>
  <si>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</si>
  <si>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</si>
  <si>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</si>
  <si>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</si>
  <si>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</si>
  <si>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</si>
  <si>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</si>
  <si>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</si>
  <si>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</si>
  <si>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</si>
  <si>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</si>
  <si>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</si>
  <si>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</si>
  <si>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</si>
  <si>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</si>
  <si>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</si>
  <si>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</si>
  <si>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</si>
  <si>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</si>
  <si>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</si>
  <si>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</si>
  <si>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</si>
  <si>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</si>
  <si>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</si>
  <si>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</si>
  <si>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</si>
  <si>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</si>
  <si>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</si>
  <si>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</si>
  <si>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</si>
  <si>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</si>
  <si>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</si>
  <si>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</si>
  <si>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</si>
  <si>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</si>
  <si>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</si>
  <si>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</si>
  <si>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</si>
  <si>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</si>
  <si>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</si>
  <si>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</si>
  <si>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</si>
  <si>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</si>
  <si>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</si>
  <si>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</si>
  <si>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</si>
  <si>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</si>
  <si>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</si>
  <si>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</si>
  <si>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</si>
  <si>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</si>
  <si>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</si>
  <si>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</si>
  <si>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</si>
  <si>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</si>
  <si>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</si>
  <si>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</si>
  <si>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</si>
  <si>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</si>
  <si>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</si>
  <si>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</si>
  <si>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</si>
  <si>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</si>
  <si>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</si>
  <si>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</si>
  <si>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r>
      <t xml:space="preserve">Workings / assumptions used for costing </t>
    </r>
    <r>
      <rPr>
        <b/>
        <sz val="14"/>
        <color rgb="FF0070C0"/>
        <rFont val="Calibri"/>
        <family val="2"/>
        <scheme val="minor"/>
      </rPr>
      <t>option 1</t>
    </r>
  </si>
  <si>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</si>
  <si>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</si>
  <si>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</si>
  <si>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</si>
  <si>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</si>
  <si>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</si>
  <si>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</si>
  <si>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</si>
  <si>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</si>
  <si>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</si>
  <si>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</si>
  <si>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</si>
  <si>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</si>
  <si>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</si>
  <si>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</si>
  <si>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</si>
  <si>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</si>
  <si>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</si>
  <si>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</si>
  <si>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</si>
  <si>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</si>
  <si>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</si>
  <si>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</si>
  <si>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</si>
  <si>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</si>
  <si>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</si>
  <si>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</si>
  <si>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</si>
  <si>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</si>
  <si>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</si>
  <si>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</si>
  <si>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</si>
  <si>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</si>
  <si>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</si>
  <si>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</si>
  <si>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</si>
  <si>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</si>
  <si>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</si>
  <si>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</si>
  <si>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</si>
  <si>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</si>
  <si>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</si>
  <si>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</si>
  <si>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</si>
  <si>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</si>
  <si>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</si>
  <si>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</si>
  <si>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</si>
  <si>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</si>
  <si>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</si>
  <si>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</si>
  <si>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</si>
  <si>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</si>
  <si>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</si>
  <si>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</si>
  <si>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</si>
  <si>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</si>
  <si>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</si>
  <si>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</si>
  <si>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</si>
  <si>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</si>
  <si>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</si>
  <si>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</si>
  <si>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</si>
  <si>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</si>
  <si>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</si>
  <si>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</si>
  <si>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</si>
  <si>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</si>
  <si>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</si>
  <si>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</si>
  <si>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</si>
  <si>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</si>
  <si>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</si>
  <si>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</si>
  <si>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</si>
  <si>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</si>
  <si>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</si>
  <si>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</si>
  <si>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</si>
  <si>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</si>
  <si>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</si>
  <si>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</si>
  <si>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</si>
  <si>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</si>
  <si>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</si>
  <si>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</si>
  <si>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</si>
  <si>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</si>
  <si>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</si>
  <si>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</si>
  <si>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</si>
  <si>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</si>
  <si>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</si>
  <si>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</si>
  <si>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</si>
  <si>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</si>
  <si>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</si>
  <si>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</si>
  <si>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</si>
  <si>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</si>
  <si>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</si>
  <si>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</si>
  <si>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</si>
  <si>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</si>
  <si>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</si>
  <si>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</si>
  <si>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</si>
  <si>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</si>
  <si>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</si>
  <si>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</si>
  <si>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</si>
  <si>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</si>
  <si>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</si>
  <si>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</si>
  <si>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</si>
  <si>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</si>
  <si>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</si>
  <si>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</si>
  <si>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</si>
  <si>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</si>
  <si>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</si>
  <si>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</si>
  <si>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</si>
  <si>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</si>
  <si>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</si>
  <si>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</si>
  <si>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</si>
  <si>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</si>
  <si>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</si>
  <si>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</si>
  <si>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</si>
  <si>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</si>
  <si>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</si>
  <si>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</si>
  <si>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</si>
  <si>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</si>
  <si>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</si>
  <si>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</si>
  <si>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</si>
  <si>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</si>
  <si>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</si>
  <si>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</si>
  <si>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</si>
  <si>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</si>
  <si>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</si>
  <si>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</si>
  <si>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</si>
  <si>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</si>
  <si>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</si>
  <si>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</si>
  <si>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</si>
  <si>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</si>
  <si>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</si>
  <si>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</si>
  <si>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</si>
  <si>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</si>
  <si>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</si>
  <si>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</si>
  <si>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</si>
  <si>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</si>
  <si>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</si>
  <si>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</si>
  <si>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</si>
  <si>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</si>
  <si>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</si>
  <si>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</si>
  <si>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</si>
  <si>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</si>
  <si>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</si>
  <si>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</si>
  <si>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</si>
  <si>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</si>
  <si>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</si>
  <si>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</si>
  <si>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</si>
  <si>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</si>
  <si>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</si>
  <si>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</si>
  <si>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</si>
  <si>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</si>
  <si>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</si>
  <si>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</si>
  <si>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</si>
  <si>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</si>
  <si>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</si>
  <si>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</si>
  <si>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</si>
  <si>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</si>
  <si>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</si>
  <si>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</si>
  <si>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</si>
  <si>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</si>
  <si>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</si>
  <si>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</si>
  <si>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</si>
  <si>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</si>
  <si>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</si>
  <si>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</si>
  <si>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</si>
  <si>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</si>
  <si>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</si>
  <si>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</si>
  <si>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</si>
  <si>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</si>
  <si>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</si>
  <si>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</si>
  <si>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</si>
  <si>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</si>
  <si>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</si>
  <si>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</si>
  <si>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</si>
  <si>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</si>
  <si>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</si>
  <si>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</si>
  <si>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</si>
  <si>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</si>
  <si>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</si>
  <si>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</si>
  <si>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</si>
  <si>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</si>
  <si>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</si>
  <si>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</si>
  <si>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</si>
  <si>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</si>
  <si>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</si>
  <si>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</si>
  <si>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</si>
  <si>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</si>
  <si>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</si>
  <si>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</si>
  <si>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</si>
  <si>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</si>
  <si>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</si>
  <si>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</si>
  <si>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</si>
  <si>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</si>
  <si>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</si>
  <si>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</si>
  <si>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</si>
  <si>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</si>
  <si>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</si>
  <si>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</si>
  <si>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</si>
  <si>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</si>
  <si>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</si>
  <si>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</si>
  <si>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</si>
  <si>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</si>
  <si>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</si>
  <si>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</si>
  <si>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</si>
  <si>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</si>
  <si>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</si>
  <si>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</si>
  <si>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</si>
  <si>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</si>
  <si>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</si>
  <si>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</si>
  <si>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</si>
  <si>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</si>
  <si>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</si>
  <si>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</si>
  <si>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</si>
  <si>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t>Option 1 (Baseline)</t>
  </si>
  <si>
    <t>Option 2</t>
  </si>
  <si>
    <t>Do Nothing Scenario.  Normal fault location occurrs</t>
  </si>
  <si>
    <t>LV automation team locates faults using Bidoyng technology</t>
  </si>
  <si>
    <t>Costs involved for the LV automation team e.g. Kelvatec contract cost, additional staff costs</t>
  </si>
  <si>
    <t>Total # of CI's</t>
  </si>
  <si>
    <t>Total # of CML's</t>
  </si>
  <si>
    <t>BD3 Calculated Data</t>
  </si>
  <si>
    <t>BD1 Calculated Data</t>
  </si>
  <si>
    <t>Bidoyng Costs</t>
  </si>
  <si>
    <t>Note</t>
  </si>
  <si>
    <t>Total Bidoyng Contract Spend</t>
  </si>
  <si>
    <t>*Based on a monthly spend of £158,333</t>
  </si>
  <si>
    <t>Normal Fault Location Activities</t>
  </si>
  <si>
    <t>Bidoyng Fault Location</t>
  </si>
  <si>
    <t>Bidoyng Incentive Spend 15/16</t>
  </si>
  <si>
    <t>Total Bidoyng Spend 15/16</t>
  </si>
  <si>
    <t>15/16</t>
  </si>
  <si>
    <t>16/17</t>
  </si>
  <si>
    <t>17/18</t>
  </si>
  <si>
    <t>*Bidoyng Data.  Acquired from LV automation team (BD1, BD2 &amp; BD3 Spreadsheets). Original data can be supplied if required</t>
  </si>
  <si>
    <t>BD2 Calculated data</t>
  </si>
  <si>
    <t>BD1, BD2 &amp; BD3 Totals</t>
  </si>
  <si>
    <t>Total CI Cost (Avoided)</t>
  </si>
  <si>
    <t>Total CML Cost (Avoided)</t>
  </si>
  <si>
    <t>Total Cost (Avoided)</t>
  </si>
  <si>
    <t>Total Cost of CI's (Avoided)</t>
  </si>
  <si>
    <t>Total Cost of CML's (Avoided)</t>
  </si>
  <si>
    <t>Additional Costs (Avoided)</t>
  </si>
  <si>
    <t>Total Costs (Avoided)</t>
  </si>
  <si>
    <r>
      <rPr>
        <b/>
        <sz val="10"/>
        <color theme="1"/>
        <rFont val="Gill Sans MT"/>
        <family val="2"/>
      </rPr>
      <t xml:space="preserve">Bidoyng: </t>
    </r>
    <r>
      <rPr>
        <sz val="10"/>
        <color theme="1"/>
        <rFont val="Gill Sans MT"/>
        <family val="2"/>
      </rPr>
      <t>Primary driver is to reduce number and duration of outages at the LV level.</t>
    </r>
  </si>
  <si>
    <t>Actual contract spend specifically for the Bidoyng project is £1.9m per annum.   However, full payment in first year of contract is £2.745m.  This is due to the nature of the contract, payment is higher in first year, but is lower in subsequent years.  Also, the contract includes fault master revap equipment that is used by depots for 'thumping' fault identification purposes.  This equipment is used by SSEPD, but is not attributed to the Bidoyng project.  Although these costs are not attributed to the Bidoyng project, for reporting purposes the full cost of the contract in 2015/16 has been mentioned i.e. 2.745m as these costs may not be reported elsewhere.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</si>
</sst>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s>
  <fonts count="38" x14ac:knownFonts="1">
    <font>
      <sz val="11"/>
      <color theme="1"/>
      <name val="Calibri"/>
      <family val="2"/>
      <scheme val="minor"/>
    </font>
    <font>
      <sz val="11"/>
      <color theme="1"/>
      <name val="Arial"/>
      <family val="2"/>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sz val="11"/>
      <color theme="1"/>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s>
  <borders count="31">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s>
  <cellStyleXfs count="10">
    <xf numFmtId="0" fontId="0" fillId="0" borderId="0"/>
    <xf numFmtId="9" fontId="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13" fillId="0" borderId="0" applyNumberFormat="0" applyFill="0" applyBorder="0" applyAlignment="0" applyProtection="0">
      <alignment vertical="top"/>
      <protection locked="0"/>
    </xf>
    <xf numFmtId="43" fontId="2" fillId="0" borderId="0" applyFont="0" applyFill="0" applyBorder="0" applyAlignment="0" applyProtection="0"/>
    <xf numFmtId="44" fontId="2" fillId="0" borderId="0" applyFont="0" applyFill="0" applyBorder="0" applyAlignment="0" applyProtection="0"/>
    <xf numFmtId="0" fontId="37" fillId="0" borderId="0"/>
  </cellStyleXfs>
  <cellXfs count="228">
    <xf numFmtId="0" fontId="0" fillId="0" borderId="0" xfId="0"/>
    <xf numFmtId="0" fontId="4" fillId="0" borderId="0" xfId="0" applyFont="1"/>
    <xf numFmtId="0" fontId="5" fillId="0" borderId="0" xfId="0" applyFont="1"/>
    <xf numFmtId="0" fontId="6" fillId="5" borderId="0" xfId="0" applyFont="1" applyFill="1" applyProtection="1">
      <protection locked="0"/>
    </xf>
    <xf numFmtId="0" fontId="5" fillId="0" borderId="0" xfId="0" applyFont="1" applyProtection="1"/>
    <xf numFmtId="0" fontId="6" fillId="4" borderId="7" xfId="0" applyFont="1" applyFill="1" applyBorder="1" applyAlignment="1" applyProtection="1">
      <alignment horizontal="centerContinuous"/>
    </xf>
    <xf numFmtId="0" fontId="6" fillId="4" borderId="8" xfId="0" applyFont="1" applyFill="1" applyBorder="1" applyAlignment="1" applyProtection="1">
      <alignment horizontal="centerContinuous"/>
    </xf>
    <xf numFmtId="0" fontId="6" fillId="4" borderId="9" xfId="0" applyFont="1" applyFill="1" applyBorder="1" applyAlignment="1" applyProtection="1">
      <alignment horizontal="centerContinuous"/>
    </xf>
    <xf numFmtId="0" fontId="5" fillId="0" borderId="0" xfId="0" quotePrefix="1" applyFont="1" applyBorder="1" applyProtection="1"/>
    <xf numFmtId="0" fontId="5" fillId="0" borderId="0" xfId="0" applyFont="1" applyBorder="1" applyProtection="1"/>
    <xf numFmtId="164" fontId="5" fillId="5" borderId="0" xfId="1" applyNumberFormat="1" applyFont="1" applyFill="1" applyBorder="1" applyProtection="1"/>
    <xf numFmtId="0" fontId="5" fillId="0" borderId="0" xfId="0" applyFont="1" applyFill="1" applyBorder="1" applyProtection="1"/>
    <xf numFmtId="0" fontId="6" fillId="0" borderId="6" xfId="0" applyFont="1" applyBorder="1" applyProtection="1"/>
    <xf numFmtId="0" fontId="6" fillId="0" borderId="6" xfId="0" applyFont="1" applyFill="1" applyBorder="1" applyProtection="1"/>
    <xf numFmtId="0" fontId="6" fillId="0" borderId="0" xfId="0" applyFont="1" applyFill="1" applyBorder="1" applyProtection="1"/>
    <xf numFmtId="0" fontId="6" fillId="0" borderId="0" xfId="0" applyFont="1" applyProtection="1"/>
    <xf numFmtId="0" fontId="5" fillId="0" borderId="0" xfId="0" applyFont="1" applyBorder="1" applyAlignment="1" applyProtection="1">
      <alignment horizontal="right"/>
    </xf>
    <xf numFmtId="0" fontId="9" fillId="0" borderId="0" xfId="0" applyFont="1" applyProtection="1"/>
    <xf numFmtId="0" fontId="6" fillId="0" borderId="0" xfId="0" applyFont="1" applyBorder="1" applyProtection="1"/>
    <xf numFmtId="0" fontId="0" fillId="0" borderId="0" xfId="0" quotePrefix="1"/>
    <xf numFmtId="0" fontId="5" fillId="7" borderId="0" xfId="0" applyFont="1" applyFill="1"/>
    <xf numFmtId="0" fontId="5" fillId="0" borderId="0" xfId="0" applyFont="1" applyFill="1"/>
    <xf numFmtId="0" fontId="5" fillId="0" borderId="0" xfId="0" applyFont="1" applyFill="1" applyProtection="1"/>
    <xf numFmtId="164" fontId="5" fillId="2" borderId="3" xfId="0" applyNumberFormat="1" applyFont="1" applyFill="1" applyBorder="1" applyProtection="1"/>
    <xf numFmtId="3" fontId="5" fillId="2" borderId="3" xfId="0" applyNumberFormat="1" applyFont="1" applyFill="1" applyBorder="1" applyProtection="1"/>
    <xf numFmtId="0" fontId="6" fillId="0" borderId="0" xfId="0" applyFont="1"/>
    <xf numFmtId="0" fontId="11" fillId="0" borderId="0" xfId="0" applyFont="1"/>
    <xf numFmtId="0" fontId="5" fillId="0" borderId="0" xfId="0" applyFont="1" applyBorder="1" applyAlignment="1">
      <alignment horizontal="left" vertical="top" wrapText="1"/>
    </xf>
    <xf numFmtId="0" fontId="5" fillId="0" borderId="0" xfId="0" applyFont="1" applyBorder="1" applyAlignment="1">
      <alignment horizontal="left"/>
    </xf>
    <xf numFmtId="0" fontId="5" fillId="0" borderId="0" xfId="0" applyFont="1" applyBorder="1" applyAlignment="1">
      <alignment horizontal="center" vertical="top" wrapText="1"/>
    </xf>
    <xf numFmtId="0" fontId="5" fillId="0" borderId="3" xfId="0" applyFont="1" applyBorder="1" applyAlignment="1">
      <alignment vertical="top"/>
    </xf>
    <xf numFmtId="0" fontId="5" fillId="0" borderId="3" xfId="0" applyFont="1" applyBorder="1" applyAlignment="1">
      <alignment vertical="top" wrapText="1"/>
    </xf>
    <xf numFmtId="0" fontId="10" fillId="0" borderId="0" xfId="0" applyFont="1" applyFill="1"/>
    <xf numFmtId="164" fontId="5" fillId="5" borderId="3" xfId="1" applyNumberFormat="1" applyFont="1" applyFill="1" applyBorder="1" applyProtection="1">
      <protection locked="0"/>
    </xf>
    <xf numFmtId="165" fontId="5" fillId="5" borderId="0" xfId="0" applyNumberFormat="1" applyFont="1" applyFill="1" applyBorder="1" applyProtection="1">
      <protection locked="0"/>
    </xf>
    <xf numFmtId="165" fontId="5" fillId="0" borderId="0" xfId="0" applyNumberFormat="1" applyFont="1" applyFill="1" applyBorder="1" applyProtection="1">
      <protection locked="0"/>
    </xf>
    <xf numFmtId="10" fontId="5" fillId="5" borderId="0" xfId="1" applyNumberFormat="1" applyFont="1" applyFill="1" applyBorder="1" applyProtection="1">
      <protection locked="0"/>
    </xf>
    <xf numFmtId="0" fontId="12" fillId="0" borderId="0" xfId="0" applyFont="1" applyProtection="1"/>
    <xf numFmtId="3" fontId="5" fillId="5" borderId="0" xfId="1" applyNumberFormat="1" applyFont="1" applyFill="1" applyBorder="1" applyProtection="1">
      <protection locked="0"/>
    </xf>
    <xf numFmtId="0" fontId="15" fillId="0" borderId="0" xfId="0" applyFont="1" applyProtection="1"/>
    <xf numFmtId="1" fontId="15" fillId="0" borderId="0" xfId="0" applyNumberFormat="1" applyFont="1" applyProtection="1"/>
    <xf numFmtId="0" fontId="5" fillId="0" borderId="0" xfId="0" quotePrefix="1" applyFont="1" applyProtection="1"/>
    <xf numFmtId="0" fontId="18" fillId="2" borderId="20" xfId="4" applyFont="1" applyFill="1" applyBorder="1" applyAlignment="1">
      <alignment horizontal="center"/>
    </xf>
    <xf numFmtId="0" fontId="18" fillId="2" borderId="3" xfId="4" applyFont="1" applyFill="1" applyBorder="1" applyAlignment="1">
      <alignment horizontal="center"/>
    </xf>
    <xf numFmtId="167" fontId="5" fillId="5" borderId="0" xfId="0" applyNumberFormat="1" applyFont="1" applyFill="1" applyBorder="1" applyProtection="1">
      <protection locked="0"/>
    </xf>
    <xf numFmtId="8" fontId="6" fillId="0" borderId="14" xfId="0" applyNumberFormat="1" applyFont="1" applyBorder="1" applyProtection="1"/>
    <xf numFmtId="0" fontId="6" fillId="0" borderId="10" xfId="0" applyFont="1" applyBorder="1" applyAlignment="1" applyProtection="1">
      <alignment horizontal="center" wrapText="1"/>
    </xf>
    <xf numFmtId="0" fontId="6" fillId="0" borderId="13" xfId="0" applyFont="1" applyBorder="1" applyAlignment="1" applyProtection="1">
      <alignment horizontal="center" wrapText="1"/>
    </xf>
    <xf numFmtId="3" fontId="6" fillId="2" borderId="11" xfId="0" applyNumberFormat="1" applyFont="1" applyFill="1" applyBorder="1" applyAlignment="1" applyProtection="1">
      <alignment horizontal="center"/>
    </xf>
    <xf numFmtId="3" fontId="6" fillId="0" borderId="11" xfId="0" applyNumberFormat="1" applyFont="1" applyFill="1" applyBorder="1" applyAlignment="1" applyProtection="1">
      <alignment horizontal="center"/>
    </xf>
    <xf numFmtId="166" fontId="5" fillId="5" borderId="3" xfId="0" applyNumberFormat="1" applyFont="1" applyFill="1" applyBorder="1" applyProtection="1">
      <protection locked="0"/>
    </xf>
    <xf numFmtId="0" fontId="17" fillId="0" borderId="0" xfId="0" applyFont="1" applyProtection="1"/>
    <xf numFmtId="0" fontId="20" fillId="0" borderId="0" xfId="0" quotePrefix="1" applyFont="1"/>
    <xf numFmtId="165" fontId="6" fillId="3" borderId="6" xfId="0" applyNumberFormat="1" applyFont="1" applyFill="1" applyBorder="1" applyProtection="1">
      <protection locked="0"/>
    </xf>
    <xf numFmtId="165" fontId="6" fillId="2" borderId="0" xfId="0" applyNumberFormat="1" applyFont="1" applyFill="1" applyProtection="1"/>
    <xf numFmtId="165" fontId="5" fillId="0" borderId="0" xfId="0" applyNumberFormat="1" applyFont="1" applyProtection="1"/>
    <xf numFmtId="165" fontId="6" fillId="0" borderId="1" xfId="0" applyNumberFormat="1" applyFont="1" applyBorder="1" applyProtection="1"/>
    <xf numFmtId="0" fontId="5" fillId="0" borderId="6" xfId="0" applyFont="1" applyBorder="1" applyProtection="1"/>
    <xf numFmtId="0" fontId="5" fillId="0" borderId="6" xfId="0" quotePrefix="1" applyFont="1" applyBorder="1" applyProtection="1"/>
    <xf numFmtId="165" fontId="5" fillId="3" borderId="6" xfId="0" applyNumberFormat="1" applyFont="1" applyFill="1" applyBorder="1" applyProtection="1">
      <protection locked="0"/>
    </xf>
    <xf numFmtId="0" fontId="5" fillId="0" borderId="0" xfId="0" quotePrefix="1" applyFont="1" applyBorder="1" applyAlignment="1" applyProtection="1">
      <alignment vertical="center"/>
    </xf>
    <xf numFmtId="0" fontId="5" fillId="0" borderId="0" xfId="0" applyFont="1" applyBorder="1" applyAlignment="1" applyProtection="1">
      <alignment vertical="center"/>
    </xf>
    <xf numFmtId="165" fontId="5" fillId="5" borderId="0" xfId="0" applyNumberFormat="1" applyFont="1" applyFill="1" applyBorder="1" applyAlignment="1" applyProtection="1">
      <alignment vertical="center"/>
      <protection locked="0"/>
    </xf>
    <xf numFmtId="168" fontId="5" fillId="0" borderId="0" xfId="8" applyNumberFormat="1" applyFont="1" applyBorder="1" applyProtection="1"/>
    <xf numFmtId="0" fontId="5" fillId="6" borderId="3" xfId="0" applyFont="1" applyFill="1" applyBorder="1" applyAlignment="1">
      <alignment horizontal="center"/>
    </xf>
    <xf numFmtId="8" fontId="5" fillId="0" borderId="3" xfId="0" applyNumberFormat="1" applyFont="1" applyBorder="1" applyAlignment="1">
      <alignment horizontal="center" vertical="top"/>
    </xf>
    <xf numFmtId="8" fontId="5" fillId="0" borderId="3" xfId="0" applyNumberFormat="1" applyFont="1" applyBorder="1" applyAlignment="1">
      <alignment horizontal="left" vertical="top"/>
    </xf>
    <xf numFmtId="0" fontId="22" fillId="0" borderId="0" xfId="0" applyFont="1" applyProtection="1"/>
    <xf numFmtId="165" fontId="5" fillId="3" borderId="0" xfId="0" applyNumberFormat="1" applyFont="1" applyFill="1" applyBorder="1" applyProtection="1">
      <protection locked="0"/>
    </xf>
    <xf numFmtId="3" fontId="5" fillId="5" borderId="0" xfId="0" applyNumberFormat="1" applyFont="1" applyFill="1" applyProtection="1"/>
    <xf numFmtId="0" fontId="14" fillId="0" borderId="0" xfId="6" applyFont="1" applyAlignment="1" applyProtection="1">
      <alignment vertical="top"/>
    </xf>
    <xf numFmtId="0" fontId="14" fillId="8" borderId="0" xfId="6" applyFont="1" applyFill="1" applyAlignment="1" applyProtection="1">
      <alignment vertical="top"/>
    </xf>
    <xf numFmtId="0" fontId="5" fillId="8" borderId="0" xfId="0" applyFont="1" applyFill="1"/>
    <xf numFmtId="2" fontId="5" fillId="7" borderId="0" xfId="0" applyNumberFormat="1" applyFont="1" applyFill="1"/>
    <xf numFmtId="1" fontId="5" fillId="7" borderId="0" xfId="0" applyNumberFormat="1" applyFont="1" applyFill="1"/>
    <xf numFmtId="0" fontId="23" fillId="0" borderId="0" xfId="0" applyFont="1" applyProtection="1"/>
    <xf numFmtId="0" fontId="24" fillId="0" borderId="0" xfId="0" applyFont="1" applyProtection="1"/>
    <xf numFmtId="0" fontId="15" fillId="0" borderId="0" xfId="0" applyFont="1" applyAlignment="1" applyProtection="1">
      <alignment horizontal="left"/>
    </xf>
    <xf numFmtId="2" fontId="5" fillId="2" borderId="3" xfId="0" applyNumberFormat="1" applyFont="1" applyFill="1" applyBorder="1" applyProtection="1"/>
    <xf numFmtId="0" fontId="24" fillId="0" borderId="0" xfId="0" applyFont="1" applyAlignment="1" applyProtection="1">
      <alignment horizontal="left" vertical="top"/>
    </xf>
    <xf numFmtId="0" fontId="9" fillId="0" borderId="0" xfId="0" applyFont="1" applyFill="1" applyProtection="1"/>
    <xf numFmtId="170" fontId="5" fillId="5" borderId="3" xfId="0" applyNumberFormat="1" applyFont="1" applyFill="1" applyBorder="1" applyProtection="1">
      <protection locked="0"/>
    </xf>
    <xf numFmtId="165" fontId="5" fillId="0" borderId="0" xfId="0" applyNumberFormat="1" applyFont="1" applyFill="1" applyBorder="1" applyAlignment="1" applyProtection="1">
      <alignment horizontal="right"/>
      <protection locked="0"/>
    </xf>
    <xf numFmtId="0" fontId="5" fillId="0" borderId="0" xfId="0" applyFont="1" applyFill="1" applyAlignment="1">
      <alignment vertical="top"/>
    </xf>
    <xf numFmtId="0" fontId="6" fillId="0" borderId="0" xfId="0" applyFont="1" applyFill="1"/>
    <xf numFmtId="0" fontId="5" fillId="0" borderId="0" xfId="0" applyFont="1" applyFill="1" applyBorder="1" applyAlignment="1" applyProtection="1">
      <alignment horizontal="left"/>
    </xf>
    <xf numFmtId="0" fontId="8" fillId="0" borderId="0" xfId="0" applyFont="1" applyProtection="1"/>
    <xf numFmtId="43" fontId="5" fillId="0" borderId="0" xfId="7" applyFont="1" applyBorder="1" applyProtection="1"/>
    <xf numFmtId="165" fontId="5" fillId="3" borderId="3" xfId="0" applyNumberFormat="1" applyFont="1" applyFill="1" applyBorder="1" applyAlignment="1" applyProtection="1">
      <alignment horizontal="left"/>
      <protection locked="0"/>
    </xf>
    <xf numFmtId="0" fontId="6" fillId="6" borderId="3" xfId="0" applyFont="1" applyFill="1" applyBorder="1"/>
    <xf numFmtId="0" fontId="5" fillId="0" borderId="0" xfId="0" applyFont="1" applyAlignment="1"/>
    <xf numFmtId="0" fontId="5" fillId="0" borderId="0" xfId="0" applyFont="1" applyAlignment="1">
      <alignment vertical="top"/>
    </xf>
    <xf numFmtId="0" fontId="15" fillId="0" borderId="0" xfId="0" applyFont="1"/>
    <xf numFmtId="165" fontId="5" fillId="5" borderId="3" xfId="0" applyNumberFormat="1" applyFont="1" applyFill="1" applyBorder="1" applyAlignment="1" applyProtection="1">
      <alignment horizontal="left"/>
      <protection locked="0"/>
    </xf>
    <xf numFmtId="3" fontId="5" fillId="2" borderId="3" xfId="0" applyNumberFormat="1" applyFont="1" applyFill="1" applyBorder="1" applyAlignment="1" applyProtection="1">
      <alignment horizontal="left"/>
    </xf>
    <xf numFmtId="0" fontId="5" fillId="0" borderId="3" xfId="0" applyFont="1" applyBorder="1" applyAlignment="1">
      <alignment horizontal="left"/>
    </xf>
    <xf numFmtId="0" fontId="6" fillId="0" borderId="3" xfId="0" applyFont="1" applyBorder="1" applyAlignment="1">
      <alignment vertical="top"/>
    </xf>
    <xf numFmtId="0" fontId="6" fillId="0" borderId="3" xfId="0" applyFont="1" applyBorder="1" applyAlignment="1">
      <alignment vertical="top" wrapText="1"/>
    </xf>
    <xf numFmtId="0" fontId="6" fillId="0" borderId="3" xfId="0" applyFont="1" applyBorder="1" applyAlignment="1">
      <alignment horizontal="left" vertical="top" wrapText="1"/>
    </xf>
    <xf numFmtId="0" fontId="10" fillId="0" borderId="0" xfId="0" applyFont="1"/>
    <xf numFmtId="0" fontId="0" fillId="0" borderId="0" xfId="0" applyAlignment="1">
      <alignment vertical="top" wrapText="1"/>
    </xf>
    <xf numFmtId="0" fontId="25"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6" fillId="7" borderId="0" xfId="0" applyFont="1" applyFill="1"/>
    <xf numFmtId="0" fontId="5" fillId="7" borderId="0" xfId="0" applyFont="1" applyFill="1" applyAlignment="1">
      <alignment horizontal="right"/>
    </xf>
    <xf numFmtId="172" fontId="5" fillId="5" borderId="3" xfId="7" applyNumberFormat="1" applyFont="1" applyFill="1" applyBorder="1" applyProtection="1">
      <protection locked="0"/>
    </xf>
    <xf numFmtId="169" fontId="5" fillId="0" borderId="1" xfId="7" applyNumberFormat="1" applyFont="1" applyFill="1" applyBorder="1" applyProtection="1">
      <protection locked="0"/>
    </xf>
    <xf numFmtId="0" fontId="27" fillId="0" borderId="0" xfId="0" applyFont="1" applyFill="1"/>
    <xf numFmtId="171" fontId="5" fillId="5" borderId="3" xfId="0" applyNumberFormat="1" applyFont="1" applyFill="1" applyBorder="1"/>
    <xf numFmtId="0" fontId="5" fillId="7" borderId="0" xfId="0" applyFont="1" applyFill="1" applyAlignment="1">
      <alignment horizontal="left"/>
    </xf>
    <xf numFmtId="0" fontId="23" fillId="0" borderId="12" xfId="0" applyFont="1" applyBorder="1" applyAlignment="1" applyProtection="1">
      <alignment horizontal="right"/>
    </xf>
    <xf numFmtId="0" fontId="23" fillId="0" borderId="2" xfId="0" applyFont="1" applyBorder="1" applyAlignment="1" applyProtection="1">
      <alignment vertical="center" textRotation="90"/>
    </xf>
    <xf numFmtId="0" fontId="23" fillId="0" borderId="5" xfId="0" applyFont="1" applyBorder="1" applyAlignment="1" applyProtection="1">
      <alignment vertical="center" textRotation="90"/>
    </xf>
    <xf numFmtId="0" fontId="23" fillId="9" borderId="0" xfId="0" applyFont="1" applyFill="1" applyBorder="1" applyProtection="1"/>
    <xf numFmtId="0" fontId="6" fillId="9" borderId="0" xfId="0" applyFont="1" applyFill="1" applyBorder="1" applyProtection="1"/>
    <xf numFmtId="0" fontId="5" fillId="9" borderId="0" xfId="0" applyFont="1" applyFill="1" applyBorder="1" applyProtection="1"/>
    <xf numFmtId="0" fontId="23" fillId="9" borderId="18" xfId="0" applyFont="1" applyFill="1" applyBorder="1" applyProtection="1"/>
    <xf numFmtId="0" fontId="28" fillId="9" borderId="18" xfId="0" applyFont="1" applyFill="1" applyBorder="1" applyProtection="1"/>
    <xf numFmtId="0" fontId="6" fillId="9" borderId="18" xfId="0" applyFont="1" applyFill="1" applyBorder="1" applyProtection="1"/>
    <xf numFmtId="0" fontId="5" fillId="9" borderId="18" xfId="0" applyFont="1" applyFill="1" applyBorder="1" applyProtection="1"/>
    <xf numFmtId="0" fontId="26" fillId="9" borderId="0" xfId="0" applyFont="1" applyFill="1" applyBorder="1" applyProtection="1"/>
    <xf numFmtId="0" fontId="5" fillId="0" borderId="24" xfId="0" applyFont="1" applyBorder="1" applyAlignment="1" applyProtection="1">
      <alignment vertical="center"/>
    </xf>
    <xf numFmtId="0" fontId="5" fillId="0" borderId="6" xfId="0" applyFont="1" applyBorder="1" applyAlignment="1" applyProtection="1">
      <alignment vertical="center"/>
    </xf>
    <xf numFmtId="173" fontId="17" fillId="2" borderId="3" xfId="4" applyNumberFormat="1" applyFont="1" applyFill="1" applyBorder="1" applyAlignment="1">
      <alignment horizontal="right"/>
    </xf>
    <xf numFmtId="0" fontId="17" fillId="2" borderId="3" xfId="4" applyFont="1" applyFill="1" applyBorder="1" applyAlignment="1"/>
    <xf numFmtId="0" fontId="5" fillId="0" borderId="0" xfId="0" applyFont="1" applyAlignment="1" applyProtection="1">
      <alignment horizontal="right"/>
    </xf>
    <xf numFmtId="0" fontId="5"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5" fillId="5" borderId="25" xfId="0" applyNumberFormat="1" applyFont="1" applyFill="1" applyBorder="1" applyAlignment="1" applyProtection="1">
      <alignment horizontal="center"/>
      <protection locked="0"/>
    </xf>
    <xf numFmtId="0" fontId="0" fillId="0" borderId="0" xfId="0" applyAlignment="1">
      <alignment vertical="top"/>
    </xf>
    <xf numFmtId="0" fontId="37" fillId="0" borderId="10" xfId="9" applyFill="1" applyBorder="1" applyAlignment="1" applyProtection="1">
      <alignment horizontal="center" vertical="center"/>
      <protection locked="0"/>
    </xf>
    <xf numFmtId="0" fontId="37" fillId="0" borderId="11" xfId="9" applyFill="1" applyBorder="1" applyAlignment="1" applyProtection="1">
      <alignment horizontal="center" vertical="center"/>
      <protection locked="0"/>
    </xf>
    <xf numFmtId="0" fontId="0" fillId="0" borderId="10" xfId="0" applyBorder="1"/>
    <xf numFmtId="0" fontId="0" fillId="0" borderId="11" xfId="0" applyBorder="1"/>
    <xf numFmtId="0" fontId="0" fillId="0" borderId="14" xfId="0" applyBorder="1"/>
    <xf numFmtId="0" fontId="0" fillId="0" borderId="12" xfId="0" applyBorder="1"/>
    <xf numFmtId="1" fontId="0" fillId="0" borderId="13" xfId="0" applyNumberFormat="1" applyBorder="1"/>
    <xf numFmtId="1" fontId="0" fillId="0" borderId="27" xfId="0" applyNumberFormat="1" applyBorder="1"/>
    <xf numFmtId="166" fontId="0" fillId="0" borderId="28" xfId="0" applyNumberFormat="1" applyBorder="1"/>
    <xf numFmtId="1" fontId="0" fillId="0" borderId="28" xfId="0" applyNumberFormat="1" applyBorder="1"/>
    <xf numFmtId="166" fontId="0" fillId="0" borderId="29" xfId="0" applyNumberFormat="1" applyBorder="1"/>
    <xf numFmtId="1" fontId="0" fillId="0" borderId="14" xfId="0" applyNumberFormat="1" applyBorder="1"/>
    <xf numFmtId="166" fontId="0" fillId="0" borderId="0" xfId="0" applyNumberFormat="1"/>
    <xf numFmtId="170" fontId="0" fillId="0" borderId="0" xfId="0" applyNumberFormat="1"/>
    <xf numFmtId="0" fontId="0" fillId="0" borderId="10" xfId="9" applyFont="1" applyFill="1" applyBorder="1" applyAlignment="1" applyProtection="1">
      <alignment horizontal="center" vertical="center"/>
      <protection locked="0"/>
    </xf>
    <xf numFmtId="2" fontId="0" fillId="0" borderId="13" xfId="0" applyNumberFormat="1" applyBorder="1"/>
    <xf numFmtId="0" fontId="0" fillId="0" borderId="13" xfId="0" applyBorder="1"/>
    <xf numFmtId="0" fontId="0" fillId="0" borderId="27" xfId="0" applyBorder="1"/>
    <xf numFmtId="0" fontId="0" fillId="0" borderId="28" xfId="0" applyBorder="1"/>
    <xf numFmtId="0" fontId="0" fillId="0" borderId="0" xfId="9" applyFont="1" applyFill="1" applyBorder="1" applyAlignment="1" applyProtection="1">
      <alignment horizontal="center" vertical="center"/>
      <protection locked="0"/>
    </xf>
    <xf numFmtId="2" fontId="2" fillId="0" borderId="0" xfId="0" applyNumberFormat="1" applyFont="1" applyBorder="1"/>
    <xf numFmtId="0" fontId="0" fillId="0" borderId="11" xfId="9" applyFont="1" applyFill="1" applyBorder="1" applyAlignment="1" applyProtection="1">
      <alignment horizontal="center" vertical="center"/>
      <protection locked="0"/>
    </xf>
    <xf numFmtId="0" fontId="0" fillId="0" borderId="12" xfId="0" applyFont="1" applyBorder="1" applyAlignment="1">
      <alignment horizontal="center"/>
    </xf>
    <xf numFmtId="8" fontId="2" fillId="0" borderId="6" xfId="0" applyNumberFormat="1" applyFont="1" applyBorder="1"/>
    <xf numFmtId="2" fontId="0" fillId="0" borderId="26" xfId="0" applyNumberFormat="1" applyBorder="1"/>
    <xf numFmtId="2" fontId="0" fillId="0" borderId="30" xfId="0" applyNumberFormat="1" applyBorder="1"/>
    <xf numFmtId="166" fontId="0" fillId="0" borderId="0" xfId="0" applyNumberFormat="1" applyBorder="1"/>
    <xf numFmtId="166" fontId="0" fillId="0" borderId="10" xfId="0" applyNumberFormat="1" applyBorder="1"/>
    <xf numFmtId="6" fontId="2" fillId="0" borderId="11" xfId="9" applyNumberFormat="1" applyFont="1" applyFill="1" applyBorder="1" applyAlignment="1" applyProtection="1">
      <alignment horizontal="center" vertical="center"/>
      <protection locked="0"/>
    </xf>
    <xf numFmtId="6" fontId="2" fillId="0" borderId="12" xfId="0" applyNumberFormat="1" applyFont="1" applyBorder="1" applyAlignment="1">
      <alignment horizontal="center"/>
    </xf>
    <xf numFmtId="2" fontId="0" fillId="0" borderId="6" xfId="0" applyNumberFormat="1" applyBorder="1"/>
    <xf numFmtId="0" fontId="0" fillId="0" borderId="0" xfId="0" applyFill="1" applyBorder="1"/>
    <xf numFmtId="0" fontId="37" fillId="0" borderId="0" xfId="9" applyFill="1" applyBorder="1" applyAlignment="1" applyProtection="1">
      <alignment horizontal="center" vertical="center"/>
      <protection locked="0"/>
    </xf>
    <xf numFmtId="0" fontId="1" fillId="0" borderId="11" xfId="9" applyFont="1" applyFill="1" applyBorder="1" applyAlignment="1" applyProtection="1">
      <alignment horizontal="center" vertical="center"/>
      <protection locked="0"/>
    </xf>
    <xf numFmtId="0" fontId="1" fillId="0" borderId="12" xfId="9" applyFont="1" applyFill="1" applyBorder="1" applyAlignment="1" applyProtection="1">
      <alignment horizontal="center" vertical="center"/>
      <protection locked="0"/>
    </xf>
    <xf numFmtId="166" fontId="0" fillId="0" borderId="14" xfId="0" applyNumberFormat="1" applyBorder="1"/>
    <xf numFmtId="166" fontId="0" fillId="0" borderId="26" xfId="0" applyNumberFormat="1" applyBorder="1"/>
    <xf numFmtId="0" fontId="5" fillId="0" borderId="3" xfId="0" applyFont="1" applyFill="1" applyBorder="1" applyAlignment="1">
      <alignment vertical="top"/>
    </xf>
    <xf numFmtId="0" fontId="5" fillId="0" borderId="3" xfId="0" applyFont="1" applyFill="1" applyBorder="1" applyAlignment="1">
      <alignment vertical="top" wrapText="1"/>
    </xf>
    <xf numFmtId="8" fontId="5" fillId="0" borderId="3" xfId="0" applyNumberFormat="1" applyFont="1" applyFill="1" applyBorder="1" applyAlignment="1">
      <alignment horizontal="center" vertical="top"/>
    </xf>
    <xf numFmtId="8" fontId="0" fillId="0" borderId="0" xfId="0" applyNumberFormat="1"/>
    <xf numFmtId="0" fontId="5" fillId="0" borderId="0" xfId="0" applyFont="1" applyAlignment="1">
      <alignment horizontal="left" vertical="top" wrapText="1"/>
    </xf>
    <xf numFmtId="0" fontId="5" fillId="0" borderId="7" xfId="0" applyFont="1" applyBorder="1" applyAlignment="1">
      <alignment horizontal="left"/>
    </xf>
    <xf numFmtId="0" fontId="5" fillId="0" borderId="9" xfId="0" applyFont="1" applyBorder="1" applyAlignment="1">
      <alignment horizontal="left"/>
    </xf>
    <xf numFmtId="0" fontId="5" fillId="0" borderId="3" xfId="0" applyFont="1" applyBorder="1" applyAlignment="1">
      <alignment horizontal="center" vertical="top" wrapText="1"/>
    </xf>
    <xf numFmtId="0" fontId="5" fillId="0" borderId="3" xfId="0" applyFont="1" applyBorder="1" applyAlignment="1">
      <alignment vertical="top" wrapText="1"/>
    </xf>
    <xf numFmtId="0" fontId="5" fillId="0" borderId="15" xfId="0" applyFont="1" applyBorder="1" applyAlignment="1">
      <alignment horizontal="left" vertical="top" wrapText="1"/>
    </xf>
    <xf numFmtId="0" fontId="5" fillId="0" borderId="1"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6" fillId="6" borderId="3" xfId="0" applyFont="1" applyFill="1" applyBorder="1" applyAlignment="1">
      <alignment horizontal="left" vertical="top"/>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6" fillId="6" borderId="7" xfId="0" applyFont="1" applyFill="1" applyBorder="1" applyAlignment="1">
      <alignment horizontal="left" vertical="top"/>
    </xf>
    <xf numFmtId="0" fontId="6" fillId="6" borderId="9" xfId="0" applyFont="1" applyFill="1" applyBorder="1" applyAlignment="1">
      <alignment horizontal="left" vertical="top"/>
    </xf>
    <xf numFmtId="0" fontId="5" fillId="0" borderId="7" xfId="0" applyFont="1" applyBorder="1" applyAlignment="1">
      <alignment horizontal="left" vertical="top"/>
    </xf>
    <xf numFmtId="0" fontId="5" fillId="0" borderId="9"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6" borderId="3" xfId="0" applyFont="1" applyFill="1" applyBorder="1" applyAlignment="1">
      <alignment horizontal="center" vertical="center"/>
    </xf>
    <xf numFmtId="0" fontId="6" fillId="6" borderId="21" xfId="0"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21" xfId="0" applyFont="1" applyFill="1" applyBorder="1" applyAlignment="1">
      <alignment horizontal="left" vertical="top"/>
    </xf>
    <xf numFmtId="0" fontId="6" fillId="6" borderId="20" xfId="0" applyFont="1" applyFill="1" applyBorder="1" applyAlignment="1">
      <alignment horizontal="left" vertical="top"/>
    </xf>
    <xf numFmtId="0" fontId="19" fillId="2" borderId="15" xfId="4" applyFont="1" applyFill="1" applyBorder="1" applyAlignment="1">
      <alignment horizontal="left" vertical="top"/>
    </xf>
    <xf numFmtId="0" fontId="19" fillId="2" borderId="16" xfId="4" applyFont="1" applyFill="1" applyBorder="1" applyAlignment="1">
      <alignment horizontal="left" vertical="top"/>
    </xf>
    <xf numFmtId="0" fontId="19" fillId="2" borderId="17" xfId="4" applyFont="1" applyFill="1" applyBorder="1" applyAlignment="1">
      <alignment horizontal="left" vertical="top"/>
    </xf>
    <xf numFmtId="0" fontId="19" fillId="2" borderId="19" xfId="4" applyFont="1" applyFill="1" applyBorder="1" applyAlignment="1">
      <alignment horizontal="left" vertical="top"/>
    </xf>
    <xf numFmtId="0" fontId="17" fillId="2" borderId="3" xfId="4" applyFont="1" applyFill="1" applyBorder="1" applyAlignment="1">
      <alignment horizontal="center" vertical="center" wrapText="1"/>
    </xf>
    <xf numFmtId="0" fontId="26" fillId="9" borderId="16" xfId="0" applyFont="1" applyFill="1" applyBorder="1" applyAlignment="1" applyProtection="1">
      <alignment horizontal="center" vertical="center" textRotation="90"/>
    </xf>
    <xf numFmtId="0" fontId="26" fillId="9" borderId="23" xfId="0" applyFont="1" applyFill="1" applyBorder="1" applyAlignment="1" applyProtection="1">
      <alignment horizontal="center" vertical="center" textRotation="90"/>
    </xf>
    <xf numFmtId="0" fontId="26" fillId="9" borderId="19" xfId="0" applyFont="1" applyFill="1" applyBorder="1" applyAlignment="1" applyProtection="1">
      <alignment horizontal="center" vertical="center" textRotation="90"/>
    </xf>
    <xf numFmtId="0" fontId="26" fillId="9" borderId="22" xfId="0" applyFont="1" applyFill="1" applyBorder="1" applyAlignment="1" applyProtection="1">
      <alignment horizontal="center" vertical="center" textRotation="90" wrapText="1"/>
    </xf>
    <xf numFmtId="0" fontId="26" fillId="9" borderId="20" xfId="0" applyFont="1" applyFill="1" applyBorder="1" applyAlignment="1" applyProtection="1">
      <alignment horizontal="center" vertical="center" textRotation="90" wrapText="1"/>
    </xf>
    <xf numFmtId="0" fontId="26" fillId="9" borderId="4" xfId="0" applyFont="1" applyFill="1" applyBorder="1" applyAlignment="1" applyProtection="1">
      <alignment horizontal="center" vertical="center" textRotation="90" wrapText="1"/>
    </xf>
    <xf numFmtId="0" fontId="26" fillId="9" borderId="5" xfId="0" applyFont="1" applyFill="1" applyBorder="1" applyAlignment="1" applyProtection="1">
      <alignment horizontal="center" vertical="center" textRotation="90" wrapText="1"/>
    </xf>
    <xf numFmtId="0" fontId="26" fillId="9" borderId="2" xfId="0" applyFont="1" applyFill="1" applyBorder="1" applyAlignment="1" applyProtection="1">
      <alignment horizontal="center" vertical="center" textRotation="90" wrapText="1"/>
    </xf>
    <xf numFmtId="0" fontId="23" fillId="9" borderId="5" xfId="0" applyFont="1" applyFill="1" applyBorder="1" applyAlignment="1" applyProtection="1">
      <alignment horizontal="center" vertical="center" textRotation="90" wrapText="1"/>
    </xf>
    <xf numFmtId="0" fontId="0" fillId="0" borderId="10" xfId="0" applyBorder="1" applyAlignment="1">
      <alignment horizontal="center" vertical="center" wrapText="1"/>
    </xf>
    <xf numFmtId="0" fontId="0" fillId="0" borderId="30"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26" xfId="0" applyBorder="1" applyAlignment="1">
      <alignment horizontal="center" vertical="center" wrapText="1"/>
    </xf>
  </cellXfs>
  <cellStyles count="10">
    <cellStyle name="=C:\WINNT\SYSTEM32\COMMAND.COM 6" xfId="4"/>
    <cellStyle name="Comma" xfId="7" builtinId="3"/>
    <cellStyle name="Comma 4" xfId="5"/>
    <cellStyle name="Currency" xfId="8" builtinId="4"/>
    <cellStyle name="Hyperlink" xfId="6" builtinId="8"/>
    <cellStyle name="Normal" xfId="0" builtinId="0"/>
    <cellStyle name="Normal 20" xfId="2"/>
    <cellStyle name="Normal 3" xfId="3"/>
    <cellStyle name="Normal_Workings baseline" xfId="9"/>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229</v>
      </c>
      <c r="C2" s="101" t="s">
        <v>237</v>
      </c>
      <c r="D2" s="101" t="s">
        <v>236</v>
      </c>
      <c r="E2" s="101" t="s">
        <v>230</v>
      </c>
    </row>
    <row r="3" spans="1:5" s="100" customFormat="1" ht="62.25" customHeight="1" x14ac:dyDescent="0.25">
      <c r="B3" s="102" t="s">
        <v>231</v>
      </c>
      <c r="C3" s="102" t="s">
        <v>234</v>
      </c>
      <c r="D3" s="102"/>
      <c r="E3" s="103" t="s">
        <v>235</v>
      </c>
    </row>
    <row r="4" spans="1:5" s="100" customFormat="1" ht="62.25" customHeight="1" x14ac:dyDescent="0.25">
      <c r="B4" s="102" t="s">
        <v>232</v>
      </c>
      <c r="C4" s="102" t="s">
        <v>238</v>
      </c>
      <c r="D4" s="104">
        <v>41352</v>
      </c>
      <c r="E4" s="102" t="s">
        <v>239</v>
      </c>
    </row>
    <row r="5" spans="1:5" s="100" customFormat="1" ht="84" customHeight="1" x14ac:dyDescent="0.25">
      <c r="B5" s="102" t="s">
        <v>233</v>
      </c>
      <c r="C5" s="102" t="s">
        <v>244</v>
      </c>
      <c r="D5" s="104" t="s">
        <v>240</v>
      </c>
      <c r="E5" s="102" t="s">
        <v>241</v>
      </c>
    </row>
    <row r="6" spans="1:5" ht="111" customHeight="1" x14ac:dyDescent="0.25">
      <c r="A6" s="129"/>
      <c r="B6" s="130" t="s">
        <v>242</v>
      </c>
      <c r="C6" s="130" t="s">
        <v>243</v>
      </c>
      <c r="D6" s="131">
        <v>41380</v>
      </c>
      <c r="E6" s="130" t="s">
        <v>310</v>
      </c>
    </row>
    <row r="7" spans="1:5" ht="21.75" customHeight="1" x14ac:dyDescent="0.25">
      <c r="B7" s="133"/>
      <c r="C7" s="133"/>
      <c r="D7" s="134">
        <v>41393</v>
      </c>
      <c r="E7" s="133" t="s">
        <v>333</v>
      </c>
    </row>
    <row r="8" spans="1:5" ht="21.75" customHeight="1" x14ac:dyDescent="0.25">
      <c r="D8" s="134">
        <v>41649</v>
      </c>
      <c r="E8" s="136" t="s">
        <v>334</v>
      </c>
    </row>
    <row r="9" spans="1:5" ht="21.75" customHeight="1" x14ac:dyDescent="0.25">
      <c r="D9" s="134">
        <v>41649</v>
      </c>
      <c r="E9" s="133" t="s">
        <v>338</v>
      </c>
    </row>
    <row r="10" spans="1:5" ht="21.75" customHeight="1" x14ac:dyDescent="0.25">
      <c r="D10" s="134">
        <v>41649</v>
      </c>
      <c r="E10" s="133" t="s">
        <v>339</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zoomScaleNormal="100" workbookViewId="0">
      <selection activeCell="C9" sqref="C9"/>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77</v>
      </c>
    </row>
    <row r="2" spans="2:3" x14ac:dyDescent="0.3">
      <c r="B2" s="25"/>
    </row>
    <row r="3" spans="2:3" x14ac:dyDescent="0.3">
      <c r="B3" s="25"/>
    </row>
    <row r="4" spans="2:3" x14ac:dyDescent="0.3">
      <c r="B4" s="89" t="s">
        <v>14</v>
      </c>
      <c r="C4" s="89" t="s">
        <v>26</v>
      </c>
    </row>
    <row r="5" spans="2:3" ht="45" x14ac:dyDescent="0.3">
      <c r="B5" s="96" t="s">
        <v>38</v>
      </c>
      <c r="C5" s="31" t="s">
        <v>96</v>
      </c>
    </row>
    <row r="6" spans="2:3" x14ac:dyDescent="0.3">
      <c r="B6" s="96" t="s">
        <v>218</v>
      </c>
      <c r="C6" s="31" t="s">
        <v>219</v>
      </c>
    </row>
    <row r="7" spans="2:3" ht="56.25" customHeight="1" x14ac:dyDescent="0.3">
      <c r="B7" s="97" t="s">
        <v>301</v>
      </c>
      <c r="C7" s="31" t="s">
        <v>332</v>
      </c>
    </row>
    <row r="8" spans="2:3" x14ac:dyDescent="0.3">
      <c r="B8" s="98" t="s">
        <v>302</v>
      </c>
      <c r="C8" s="31" t="s">
        <v>303</v>
      </c>
    </row>
    <row r="9" spans="2:3" ht="30" x14ac:dyDescent="0.3">
      <c r="B9" s="97" t="s">
        <v>225</v>
      </c>
      <c r="C9" s="31" t="s">
        <v>331</v>
      </c>
    </row>
    <row r="10" spans="2:3" x14ac:dyDescent="0.3">
      <c r="B10" s="98" t="s">
        <v>216</v>
      </c>
      <c r="C10" s="31" t="s">
        <v>217</v>
      </c>
    </row>
    <row r="12" spans="2:3" x14ac:dyDescent="0.3">
      <c r="B12" s="25" t="s">
        <v>24</v>
      </c>
    </row>
    <row r="13" spans="2:3" x14ac:dyDescent="0.3">
      <c r="B13" s="93" t="s">
        <v>25</v>
      </c>
    </row>
    <row r="14" spans="2:3" x14ac:dyDescent="0.3">
      <c r="B14" s="94" t="s">
        <v>218</v>
      </c>
    </row>
    <row r="15" spans="2:3" x14ac:dyDescent="0.3">
      <c r="B15" s="88" t="s">
        <v>224</v>
      </c>
    </row>
    <row r="16" spans="2:3" x14ac:dyDescent="0.3">
      <c r="B16" s="95" t="s">
        <v>220</v>
      </c>
    </row>
    <row r="17" spans="2:4" x14ac:dyDescent="0.3">
      <c r="B17" s="25"/>
    </row>
    <row r="18" spans="2:4" x14ac:dyDescent="0.3">
      <c r="B18" s="2" t="s">
        <v>64</v>
      </c>
    </row>
    <row r="19" spans="2:4" ht="19.5" customHeight="1" x14ac:dyDescent="0.3">
      <c r="B19" s="2" t="s">
        <v>221</v>
      </c>
    </row>
    <row r="20" spans="2:4" x14ac:dyDescent="0.3">
      <c r="B20" s="91" t="s">
        <v>226</v>
      </c>
    </row>
    <row r="21" spans="2:4" x14ac:dyDescent="0.3">
      <c r="B21" s="91" t="s">
        <v>227</v>
      </c>
    </row>
    <row r="22" spans="2:4" ht="25.5" customHeight="1" x14ac:dyDescent="0.3">
      <c r="B22" s="90" t="s">
        <v>98</v>
      </c>
    </row>
    <row r="23" spans="2:4" ht="10.5" customHeight="1" x14ac:dyDescent="0.3"/>
    <row r="24" spans="2:4" ht="24.75" customHeight="1" x14ac:dyDescent="0.3">
      <c r="B24" s="91" t="s">
        <v>222</v>
      </c>
      <c r="C24" s="91"/>
      <c r="D24" s="91"/>
    </row>
    <row r="25" spans="2:4" ht="26.25" customHeight="1" x14ac:dyDescent="0.3">
      <c r="B25" s="91" t="s">
        <v>311</v>
      </c>
      <c r="C25" s="91"/>
      <c r="D25" s="91"/>
    </row>
    <row r="26" spans="2:4" ht="32.25" customHeight="1" x14ac:dyDescent="0.3">
      <c r="B26" s="178" t="s">
        <v>223</v>
      </c>
      <c r="C26" s="178"/>
      <c r="D26" s="178"/>
    </row>
    <row r="28" spans="2:4" x14ac:dyDescent="0.3">
      <c r="B28" s="2" t="s">
        <v>97</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9"/>
  <sheetViews>
    <sheetView showGridLines="0" zoomScale="90" zoomScaleNormal="90" workbookViewId="0">
      <pane ySplit="3" topLeftCell="A24" activePane="bottomLeft" state="frozen"/>
      <selection activeCell="A7" sqref="A7"/>
      <selection pane="bottomLeft" activeCell="D31" sqref="D31"/>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336</v>
      </c>
      <c r="Z1" s="26" t="s">
        <v>29</v>
      </c>
    </row>
    <row r="2" spans="2:26" x14ac:dyDescent="0.3">
      <c r="B2" s="183" t="s">
        <v>375</v>
      </c>
      <c r="C2" s="184"/>
      <c r="D2" s="184"/>
      <c r="E2" s="184"/>
      <c r="F2" s="185"/>
      <c r="Z2" s="26" t="s">
        <v>79</v>
      </c>
    </row>
    <row r="3" spans="2:26" ht="24.75" customHeight="1" x14ac:dyDescent="0.3">
      <c r="B3" s="186"/>
      <c r="C3" s="187"/>
      <c r="D3" s="187"/>
      <c r="E3" s="187"/>
      <c r="F3" s="188"/>
    </row>
    <row r="4" spans="2:26" ht="18" customHeight="1" x14ac:dyDescent="0.3">
      <c r="B4" s="25" t="s">
        <v>78</v>
      </c>
      <c r="C4" s="27"/>
      <c r="D4" s="27"/>
      <c r="E4" s="27"/>
      <c r="F4" s="27"/>
    </row>
    <row r="5" spans="2:26" ht="24.75" customHeight="1" x14ac:dyDescent="0.3">
      <c r="B5" s="197"/>
      <c r="C5" s="198"/>
      <c r="D5" s="198"/>
      <c r="E5" s="198"/>
      <c r="F5" s="199"/>
    </row>
    <row r="6" spans="2:26" ht="13.5" customHeight="1" x14ac:dyDescent="0.3">
      <c r="B6" s="27"/>
      <c r="C6" s="27"/>
      <c r="D6" s="27"/>
      <c r="E6" s="27"/>
      <c r="F6" s="27"/>
    </row>
    <row r="7" spans="2:26" x14ac:dyDescent="0.3">
      <c r="B7" s="25" t="s">
        <v>48</v>
      </c>
    </row>
    <row r="8" spans="2:26" x14ac:dyDescent="0.3">
      <c r="B8" s="193" t="s">
        <v>337</v>
      </c>
      <c r="C8" s="194"/>
      <c r="D8" s="189" t="s">
        <v>30</v>
      </c>
      <c r="E8" s="189"/>
      <c r="F8" s="189"/>
    </row>
    <row r="9" spans="2:26" ht="22.5" customHeight="1" x14ac:dyDescent="0.3">
      <c r="B9" s="195" t="s">
        <v>345</v>
      </c>
      <c r="C9" s="196"/>
      <c r="D9" s="182" t="s">
        <v>347</v>
      </c>
      <c r="E9" s="182"/>
      <c r="F9" s="182"/>
    </row>
    <row r="10" spans="2:26" ht="35.25" customHeight="1" x14ac:dyDescent="0.3">
      <c r="B10" s="195" t="s">
        <v>346</v>
      </c>
      <c r="C10" s="196"/>
      <c r="D10" s="190" t="s">
        <v>348</v>
      </c>
      <c r="E10" s="191"/>
      <c r="F10" s="192"/>
    </row>
    <row r="11" spans="2:26" ht="39" customHeight="1" x14ac:dyDescent="0.3">
      <c r="B11" s="195"/>
      <c r="C11" s="196"/>
      <c r="D11" s="182"/>
      <c r="E11" s="182"/>
      <c r="F11" s="182"/>
    </row>
    <row r="12" spans="2:26" ht="22.5" customHeight="1" x14ac:dyDescent="0.3">
      <c r="B12" s="195"/>
      <c r="C12" s="196"/>
      <c r="D12" s="182"/>
      <c r="E12" s="182"/>
      <c r="F12" s="182"/>
    </row>
    <row r="13" spans="2:26" ht="42" customHeight="1" x14ac:dyDescent="0.3">
      <c r="B13" s="195"/>
      <c r="C13" s="196"/>
      <c r="D13" s="182"/>
      <c r="E13" s="182"/>
      <c r="F13" s="182"/>
    </row>
    <row r="14" spans="2:26" ht="22.5" customHeight="1" x14ac:dyDescent="0.3">
      <c r="B14" s="195"/>
      <c r="C14" s="196"/>
      <c r="D14" s="182"/>
      <c r="E14" s="182"/>
      <c r="F14" s="182"/>
    </row>
    <row r="15" spans="2:26" ht="45.75" customHeight="1" x14ac:dyDescent="0.3">
      <c r="B15" s="195"/>
      <c r="C15" s="196"/>
      <c r="D15" s="182"/>
      <c r="E15" s="182"/>
      <c r="F15" s="182"/>
    </row>
    <row r="16" spans="2:26" ht="28.5" customHeight="1" x14ac:dyDescent="0.3">
      <c r="B16" s="195"/>
      <c r="C16" s="196"/>
      <c r="D16" s="182"/>
      <c r="E16" s="182"/>
      <c r="F16" s="182"/>
    </row>
    <row r="17" spans="2:11" ht="22.5" customHeight="1" x14ac:dyDescent="0.3">
      <c r="B17" s="179"/>
      <c r="C17" s="180"/>
      <c r="D17" s="181"/>
      <c r="E17" s="181"/>
      <c r="F17" s="181"/>
    </row>
    <row r="18" spans="2:11" ht="22.5" customHeight="1" x14ac:dyDescent="0.3">
      <c r="B18" s="179"/>
      <c r="C18" s="180"/>
      <c r="D18" s="181"/>
      <c r="E18" s="181"/>
      <c r="F18" s="181"/>
    </row>
    <row r="19" spans="2:11" ht="22.5" customHeight="1" x14ac:dyDescent="0.3">
      <c r="B19" s="179"/>
      <c r="C19" s="180"/>
      <c r="D19" s="181"/>
      <c r="E19" s="181"/>
      <c r="F19" s="181"/>
    </row>
    <row r="20" spans="2:11" ht="22.5" customHeight="1" x14ac:dyDescent="0.3">
      <c r="B20" s="179"/>
      <c r="C20" s="180"/>
      <c r="D20" s="181"/>
      <c r="E20" s="181"/>
      <c r="F20" s="181"/>
    </row>
    <row r="21" spans="2:11" ht="22.5" customHeight="1" x14ac:dyDescent="0.3">
      <c r="B21" s="179"/>
      <c r="C21" s="180"/>
      <c r="D21" s="181"/>
      <c r="E21" s="181"/>
      <c r="F21" s="181"/>
    </row>
    <row r="22" spans="2:11" ht="22.5" customHeight="1" x14ac:dyDescent="0.3">
      <c r="B22" s="179"/>
      <c r="C22" s="180"/>
      <c r="D22" s="181"/>
      <c r="E22" s="181"/>
      <c r="F22" s="181"/>
    </row>
    <row r="23" spans="2:11" ht="22.5" customHeight="1" x14ac:dyDescent="0.3">
      <c r="B23" s="179"/>
      <c r="C23" s="180"/>
      <c r="D23" s="181"/>
      <c r="E23" s="181"/>
      <c r="F23" s="181"/>
    </row>
    <row r="24" spans="2:11" ht="12.75" customHeight="1" x14ac:dyDescent="0.3">
      <c r="B24" s="28"/>
      <c r="C24" s="28"/>
      <c r="D24" s="29"/>
      <c r="E24" s="29"/>
      <c r="F24" s="29"/>
    </row>
    <row r="25" spans="2:11" x14ac:dyDescent="0.3">
      <c r="B25" s="25" t="s">
        <v>49</v>
      </c>
    </row>
    <row r="26" spans="2:11" ht="38.25" customHeight="1" x14ac:dyDescent="0.3">
      <c r="B26" s="201" t="s">
        <v>47</v>
      </c>
      <c r="C26" s="203" t="s">
        <v>27</v>
      </c>
      <c r="D26" s="203" t="s">
        <v>28</v>
      </c>
      <c r="E26" s="203" t="s">
        <v>30</v>
      </c>
      <c r="F26" s="201" t="s">
        <v>340</v>
      </c>
      <c r="G26" s="200" t="s">
        <v>100</v>
      </c>
      <c r="H26" s="200"/>
      <c r="I26" s="200"/>
      <c r="J26" s="200"/>
      <c r="K26" s="200"/>
    </row>
    <row r="27" spans="2:11" ht="36" customHeight="1" x14ac:dyDescent="0.3">
      <c r="B27" s="202"/>
      <c r="C27" s="204"/>
      <c r="D27" s="204"/>
      <c r="E27" s="204"/>
      <c r="F27" s="202"/>
      <c r="G27" s="64" t="s">
        <v>101</v>
      </c>
      <c r="H27" s="64" t="s">
        <v>102</v>
      </c>
      <c r="I27" s="64" t="s">
        <v>103</v>
      </c>
      <c r="J27" s="64" t="s">
        <v>104</v>
      </c>
      <c r="K27" s="64" t="s">
        <v>105</v>
      </c>
    </row>
    <row r="28" spans="2:11" ht="27.75" customHeight="1" x14ac:dyDescent="0.3">
      <c r="B28" s="30">
        <v>1</v>
      </c>
      <c r="C28" s="31" t="s">
        <v>358</v>
      </c>
      <c r="D28" s="30" t="s">
        <v>79</v>
      </c>
      <c r="E28" s="31"/>
      <c r="F28" s="30"/>
      <c r="G28" s="65">
        <f>'Option 1 (Baseline)'!$C$4</f>
        <v>-9.3000922945395583</v>
      </c>
      <c r="H28" s="65">
        <f>'Option 1 (Baseline)'!$C$5</f>
        <v>-9.5129922557224731</v>
      </c>
      <c r="I28" s="65">
        <f>'Option 1 (Baseline)'!$C$6</f>
        <v>-9.6546128465962155</v>
      </c>
      <c r="J28" s="65">
        <f>'Option 1 (Baseline)'!$C$7</f>
        <v>-9.7988355177200575</v>
      </c>
      <c r="K28" s="66"/>
    </row>
    <row r="29" spans="2:11" ht="27.75" customHeight="1" x14ac:dyDescent="0.3">
      <c r="B29" s="30">
        <v>2</v>
      </c>
      <c r="C29" s="30" t="s">
        <v>359</v>
      </c>
      <c r="D29" s="30" t="s">
        <v>29</v>
      </c>
      <c r="E29" s="31"/>
      <c r="F29" s="30"/>
      <c r="G29" s="65">
        <f>'Option 2'!$C$4</f>
        <v>-4.2779374219485895</v>
      </c>
      <c r="H29" s="65">
        <f>'Option 2'!$C$5</f>
        <v>-5.0696377900436485</v>
      </c>
      <c r="I29" s="65">
        <f>'Option 2'!$C$6</f>
        <v>-5.5962230360398202</v>
      </c>
      <c r="J29" s="65">
        <f>'Option 2'!$C$7</f>
        <v>-6.1323814019406733</v>
      </c>
      <c r="K29" s="30"/>
    </row>
    <row r="30" spans="2:11" ht="27.75" customHeight="1" x14ac:dyDescent="0.3">
      <c r="B30" s="174">
        <v>3</v>
      </c>
      <c r="C30" s="174"/>
      <c r="D30" s="174"/>
      <c r="E30" s="175"/>
      <c r="F30" s="174"/>
      <c r="G30" s="176"/>
      <c r="H30" s="176"/>
      <c r="I30" s="176"/>
      <c r="J30" s="176"/>
      <c r="K30" s="174"/>
    </row>
    <row r="31" spans="2:11" ht="27.75" customHeight="1" x14ac:dyDescent="0.3">
      <c r="B31" s="174">
        <v>4</v>
      </c>
      <c r="C31" s="174"/>
      <c r="D31" s="174"/>
      <c r="E31" s="175"/>
      <c r="F31" s="174"/>
      <c r="G31" s="176"/>
      <c r="H31" s="176"/>
      <c r="I31" s="176"/>
      <c r="J31" s="176"/>
      <c r="K31" s="174"/>
    </row>
    <row r="32" spans="2:11" ht="27.75" customHeight="1" x14ac:dyDescent="0.3">
      <c r="B32" s="174">
        <v>5</v>
      </c>
      <c r="C32" s="174"/>
      <c r="D32" s="174"/>
      <c r="E32" s="175"/>
      <c r="F32" s="174"/>
      <c r="G32" s="176"/>
      <c r="H32" s="176"/>
      <c r="I32" s="176"/>
      <c r="J32" s="176"/>
      <c r="K32" s="174"/>
    </row>
    <row r="33" spans="2:11" ht="27.75" customHeight="1" x14ac:dyDescent="0.3">
      <c r="B33" s="174">
        <v>6</v>
      </c>
      <c r="C33" s="174"/>
      <c r="D33" s="174"/>
      <c r="E33" s="175"/>
      <c r="F33" s="174"/>
      <c r="G33" s="176"/>
      <c r="H33" s="176"/>
      <c r="I33" s="176"/>
      <c r="J33" s="176"/>
      <c r="K33" s="174"/>
    </row>
    <row r="34" spans="2:11" ht="27.75" customHeight="1" x14ac:dyDescent="0.3">
      <c r="B34" s="174">
        <v>7</v>
      </c>
      <c r="C34" s="174"/>
      <c r="D34" s="174"/>
      <c r="E34" s="175"/>
      <c r="F34" s="174"/>
      <c r="G34" s="176"/>
      <c r="H34" s="176"/>
      <c r="I34" s="176"/>
      <c r="J34" s="176"/>
      <c r="K34" s="174"/>
    </row>
    <row r="35" spans="2:11" ht="27.75" customHeight="1" x14ac:dyDescent="0.3">
      <c r="B35" s="174">
        <v>8</v>
      </c>
      <c r="C35" s="174"/>
      <c r="D35" s="174"/>
      <c r="E35" s="175"/>
      <c r="F35" s="174"/>
      <c r="G35" s="176"/>
      <c r="H35" s="176"/>
      <c r="I35" s="176"/>
      <c r="J35" s="176"/>
      <c r="K35" s="174"/>
    </row>
    <row r="39" spans="2:11" x14ac:dyDescent="0.3">
      <c r="B39" s="2" t="s">
        <v>106</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F28 G29:J35">
    <cfRule type="expression" dxfId="9" priority="19">
      <formula>$D28="adopted"</formula>
    </cfRule>
  </conditionalFormatting>
  <conditionalFormatting sqref="B29:F35">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activeCell="F30" sqref="F30"/>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84</v>
      </c>
      <c r="C1" s="21"/>
      <c r="D1" s="21"/>
      <c r="E1" s="21"/>
      <c r="F1" s="32" t="s">
        <v>85</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9" t="s">
        <v>295</v>
      </c>
      <c r="E3" s="21"/>
      <c r="F3" s="77"/>
      <c r="G3" s="127" t="s">
        <v>304</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308</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309</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65</v>
      </c>
      <c r="C6" s="23">
        <v>1.4999999999999999E-2</v>
      </c>
      <c r="D6" s="21"/>
      <c r="E6" s="21"/>
      <c r="F6" s="51" t="s">
        <v>203</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206</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204</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305</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306</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70</v>
      </c>
      <c r="C11" s="21"/>
      <c r="D11" s="21"/>
      <c r="E11" s="21"/>
      <c r="F11" s="51" t="s">
        <v>205</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307</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205" t="s">
        <v>73</v>
      </c>
      <c r="C13" s="206"/>
      <c r="D13" s="126" t="s">
        <v>323</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207"/>
      <c r="C14" s="208"/>
      <c r="D14" s="43" t="s">
        <v>107</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209" t="s">
        <v>324</v>
      </c>
      <c r="C15" s="42" t="s">
        <v>317</v>
      </c>
      <c r="D15" s="125">
        <v>1.3408686121386491</v>
      </c>
      <c r="E15" s="21"/>
      <c r="F15" s="70" t="s">
        <v>90</v>
      </c>
      <c r="G15" s="39"/>
      <c r="H15" s="39"/>
      <c r="I15" s="76" t="s">
        <v>154</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209"/>
      <c r="C16" s="42" t="s">
        <v>318</v>
      </c>
      <c r="D16" s="125">
        <v>1.3004251926654264</v>
      </c>
      <c r="E16" s="83"/>
      <c r="F16" s="71" t="s">
        <v>155</v>
      </c>
      <c r="G16" s="39"/>
      <c r="H16" s="39"/>
      <c r="I16" s="76" t="s">
        <v>325</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209"/>
      <c r="C17" s="42" t="s">
        <v>319</v>
      </c>
      <c r="D17" s="125">
        <v>1.2670349113192076</v>
      </c>
      <c r="E17" s="83"/>
      <c r="F17" s="70" t="s">
        <v>208</v>
      </c>
      <c r="G17" s="72"/>
      <c r="H17" s="72"/>
      <c r="I17" s="79" t="s">
        <v>202</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209"/>
      <c r="C18" s="42" t="s">
        <v>320</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209"/>
      <c r="C19" s="42" t="s">
        <v>321</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209"/>
      <c r="C20" s="42" t="s">
        <v>322</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209"/>
      <c r="C21" s="42" t="s">
        <v>251</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209"/>
      <c r="C22" s="42" t="s">
        <v>252</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209"/>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209"/>
      <c r="C24" s="42" t="s">
        <v>107</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312</v>
      </c>
    </row>
    <row r="28" spans="1:59" x14ac:dyDescent="0.3">
      <c r="B28" s="20" t="s">
        <v>248</v>
      </c>
      <c r="E28" s="74"/>
    </row>
    <row r="29" spans="1:59" x14ac:dyDescent="0.3">
      <c r="B29" s="20" t="s">
        <v>249</v>
      </c>
    </row>
    <row r="31" spans="1:59" x14ac:dyDescent="0.3">
      <c r="B31" s="20" t="str">
        <f>"Power sector emissions reduce by"&amp;" "&amp;ROUND($D$78,2)&amp;" g/kWh p.a. between now and 2030."</f>
        <v>Power sector emissions reduce by 14.5 g/kWh p.a. between now and 2030.</v>
      </c>
    </row>
    <row r="32" spans="1:59" x14ac:dyDescent="0.3">
      <c r="B32" s="20" t="s">
        <v>250</v>
      </c>
      <c r="H32" s="73"/>
    </row>
    <row r="33" spans="2:5" ht="47.25" customHeight="1" x14ac:dyDescent="0.3">
      <c r="D33" s="106" t="s">
        <v>291</v>
      </c>
    </row>
    <row r="34" spans="2:5" x14ac:dyDescent="0.3">
      <c r="B34" s="111" t="s">
        <v>245</v>
      </c>
      <c r="C34" s="20" t="s">
        <v>251</v>
      </c>
      <c r="D34" s="20">
        <f>0.58982*1000</f>
        <v>589.82000000000005</v>
      </c>
      <c r="E34" s="20" t="s">
        <v>292</v>
      </c>
    </row>
    <row r="35" spans="2:5" x14ac:dyDescent="0.3">
      <c r="B35" s="111" t="s">
        <v>246</v>
      </c>
      <c r="C35" s="20" t="s">
        <v>252</v>
      </c>
      <c r="D35" s="73">
        <f>D34-$D$78</f>
        <v>575.32450000000006</v>
      </c>
    </row>
    <row r="36" spans="2:5" x14ac:dyDescent="0.3">
      <c r="B36" s="111" t="s">
        <v>247</v>
      </c>
      <c r="C36" s="20" t="s">
        <v>72</v>
      </c>
      <c r="D36" s="73">
        <f t="shared" ref="D36:D73" si="2">D35-$D$78</f>
        <v>560.82900000000006</v>
      </c>
    </row>
    <row r="37" spans="2:5" x14ac:dyDescent="0.3">
      <c r="C37" s="20" t="s">
        <v>107</v>
      </c>
      <c r="D37" s="73">
        <f t="shared" si="2"/>
        <v>546.33350000000007</v>
      </c>
    </row>
    <row r="38" spans="2:5" x14ac:dyDescent="0.3">
      <c r="C38" s="20" t="s">
        <v>253</v>
      </c>
      <c r="D38" s="73">
        <f t="shared" si="2"/>
        <v>531.83800000000008</v>
      </c>
    </row>
    <row r="39" spans="2:5" x14ac:dyDescent="0.3">
      <c r="C39" s="20" t="s">
        <v>254</v>
      </c>
      <c r="D39" s="73">
        <f t="shared" si="2"/>
        <v>517.34250000000009</v>
      </c>
    </row>
    <row r="40" spans="2:5" x14ac:dyDescent="0.3">
      <c r="C40" s="20" t="s">
        <v>255</v>
      </c>
      <c r="D40" s="73">
        <f t="shared" si="2"/>
        <v>502.84700000000009</v>
      </c>
    </row>
    <row r="41" spans="2:5" x14ac:dyDescent="0.3">
      <c r="C41" s="20" t="s">
        <v>256</v>
      </c>
      <c r="D41" s="73">
        <f t="shared" si="2"/>
        <v>488.3515000000001</v>
      </c>
    </row>
    <row r="42" spans="2:5" x14ac:dyDescent="0.3">
      <c r="C42" s="20" t="s">
        <v>257</v>
      </c>
      <c r="D42" s="73">
        <f t="shared" si="2"/>
        <v>473.85600000000011</v>
      </c>
    </row>
    <row r="43" spans="2:5" x14ac:dyDescent="0.3">
      <c r="C43" s="20" t="s">
        <v>258</v>
      </c>
      <c r="D43" s="73">
        <f t="shared" si="2"/>
        <v>459.36050000000012</v>
      </c>
    </row>
    <row r="44" spans="2:5" x14ac:dyDescent="0.3">
      <c r="C44" s="20" t="s">
        <v>259</v>
      </c>
      <c r="D44" s="73">
        <f t="shared" si="2"/>
        <v>444.86500000000012</v>
      </c>
    </row>
    <row r="45" spans="2:5" x14ac:dyDescent="0.3">
      <c r="C45" s="20" t="s">
        <v>260</v>
      </c>
      <c r="D45" s="73">
        <f t="shared" si="2"/>
        <v>430.36950000000013</v>
      </c>
    </row>
    <row r="46" spans="2:5" x14ac:dyDescent="0.3">
      <c r="C46" s="20" t="s">
        <v>261</v>
      </c>
      <c r="D46" s="73">
        <f t="shared" si="2"/>
        <v>415.87400000000014</v>
      </c>
    </row>
    <row r="47" spans="2:5" x14ac:dyDescent="0.3">
      <c r="C47" s="20" t="s">
        <v>262</v>
      </c>
      <c r="D47" s="73">
        <f t="shared" si="2"/>
        <v>401.37850000000014</v>
      </c>
    </row>
    <row r="48" spans="2:5" x14ac:dyDescent="0.3">
      <c r="C48" s="20" t="s">
        <v>263</v>
      </c>
      <c r="D48" s="73">
        <f t="shared" si="2"/>
        <v>386.88300000000015</v>
      </c>
    </row>
    <row r="49" spans="3:4" x14ac:dyDescent="0.3">
      <c r="C49" s="20" t="s">
        <v>264</v>
      </c>
      <c r="D49" s="73">
        <f t="shared" si="2"/>
        <v>372.38750000000016</v>
      </c>
    </row>
    <row r="50" spans="3:4" x14ac:dyDescent="0.3">
      <c r="C50" s="20" t="s">
        <v>265</v>
      </c>
      <c r="D50" s="73">
        <f t="shared" si="2"/>
        <v>357.89200000000017</v>
      </c>
    </row>
    <row r="51" spans="3:4" x14ac:dyDescent="0.3">
      <c r="C51" s="20" t="s">
        <v>266</v>
      </c>
      <c r="D51" s="73">
        <f t="shared" si="2"/>
        <v>343.39650000000017</v>
      </c>
    </row>
    <row r="52" spans="3:4" x14ac:dyDescent="0.3">
      <c r="C52" s="20" t="s">
        <v>267</v>
      </c>
      <c r="D52" s="73">
        <f t="shared" si="2"/>
        <v>328.90100000000018</v>
      </c>
    </row>
    <row r="53" spans="3:4" x14ac:dyDescent="0.3">
      <c r="C53" s="20" t="s">
        <v>268</v>
      </c>
      <c r="D53" s="73">
        <f t="shared" si="2"/>
        <v>314.40550000000019</v>
      </c>
    </row>
    <row r="54" spans="3:4" x14ac:dyDescent="0.3">
      <c r="C54" s="20" t="s">
        <v>269</v>
      </c>
      <c r="D54" s="73">
        <f t="shared" si="2"/>
        <v>299.9100000000002</v>
      </c>
    </row>
    <row r="55" spans="3:4" x14ac:dyDescent="0.3">
      <c r="C55" s="20" t="s">
        <v>270</v>
      </c>
      <c r="D55" s="73">
        <f t="shared" si="2"/>
        <v>285.4145000000002</v>
      </c>
    </row>
    <row r="56" spans="3:4" x14ac:dyDescent="0.3">
      <c r="C56" s="20" t="s">
        <v>271</v>
      </c>
      <c r="D56" s="73">
        <f t="shared" si="2"/>
        <v>270.91900000000021</v>
      </c>
    </row>
    <row r="57" spans="3:4" x14ac:dyDescent="0.3">
      <c r="C57" s="20" t="s">
        <v>272</v>
      </c>
      <c r="D57" s="73">
        <f t="shared" si="2"/>
        <v>256.42350000000022</v>
      </c>
    </row>
    <row r="58" spans="3:4" x14ac:dyDescent="0.3">
      <c r="C58" s="20" t="s">
        <v>273</v>
      </c>
      <c r="D58" s="73">
        <f t="shared" si="2"/>
        <v>241.92800000000022</v>
      </c>
    </row>
    <row r="59" spans="3:4" x14ac:dyDescent="0.3">
      <c r="C59" s="20" t="s">
        <v>274</v>
      </c>
      <c r="D59" s="73">
        <f t="shared" si="2"/>
        <v>227.43250000000023</v>
      </c>
    </row>
    <row r="60" spans="3:4" x14ac:dyDescent="0.3">
      <c r="C60" s="20" t="s">
        <v>275</v>
      </c>
      <c r="D60" s="73">
        <f t="shared" si="2"/>
        <v>212.93700000000024</v>
      </c>
    </row>
    <row r="61" spans="3:4" x14ac:dyDescent="0.3">
      <c r="C61" s="20" t="s">
        <v>276</v>
      </c>
      <c r="D61" s="73">
        <f t="shared" si="2"/>
        <v>198.44150000000025</v>
      </c>
    </row>
    <row r="62" spans="3:4" x14ac:dyDescent="0.3">
      <c r="C62" s="20" t="s">
        <v>277</v>
      </c>
      <c r="D62" s="73">
        <f t="shared" si="2"/>
        <v>183.94600000000025</v>
      </c>
    </row>
    <row r="63" spans="3:4" x14ac:dyDescent="0.3">
      <c r="C63" s="20" t="s">
        <v>278</v>
      </c>
      <c r="D63" s="73">
        <f t="shared" si="2"/>
        <v>169.45050000000026</v>
      </c>
    </row>
    <row r="64" spans="3:4" x14ac:dyDescent="0.3">
      <c r="C64" s="20" t="s">
        <v>279</v>
      </c>
      <c r="D64" s="73">
        <f t="shared" si="2"/>
        <v>154.95500000000027</v>
      </c>
    </row>
    <row r="65" spans="3:5" x14ac:dyDescent="0.3">
      <c r="C65" s="20" t="s">
        <v>280</v>
      </c>
      <c r="D65" s="73">
        <f t="shared" si="2"/>
        <v>140.45950000000028</v>
      </c>
    </row>
    <row r="66" spans="3:5" x14ac:dyDescent="0.3">
      <c r="C66" s="20" t="s">
        <v>281</v>
      </c>
      <c r="D66" s="73">
        <f t="shared" si="2"/>
        <v>125.96400000000027</v>
      </c>
    </row>
    <row r="67" spans="3:5" x14ac:dyDescent="0.3">
      <c r="C67" s="20" t="s">
        <v>282</v>
      </c>
      <c r="D67" s="73">
        <f t="shared" si="2"/>
        <v>111.46850000000026</v>
      </c>
    </row>
    <row r="68" spans="3:5" x14ac:dyDescent="0.3">
      <c r="C68" s="20" t="s">
        <v>283</v>
      </c>
      <c r="D68" s="73">
        <f t="shared" si="2"/>
        <v>96.973000000000255</v>
      </c>
    </row>
    <row r="69" spans="3:5" x14ac:dyDescent="0.3">
      <c r="C69" s="20" t="s">
        <v>284</v>
      </c>
      <c r="D69" s="73">
        <f t="shared" si="2"/>
        <v>82.477500000000248</v>
      </c>
    </row>
    <row r="70" spans="3:5" x14ac:dyDescent="0.3">
      <c r="C70" s="20" t="s">
        <v>285</v>
      </c>
      <c r="D70" s="73">
        <f t="shared" si="2"/>
        <v>67.982000000000241</v>
      </c>
    </row>
    <row r="71" spans="3:5" x14ac:dyDescent="0.3">
      <c r="C71" s="20" t="s">
        <v>286</v>
      </c>
      <c r="D71" s="73">
        <f t="shared" si="2"/>
        <v>53.486500000000241</v>
      </c>
    </row>
    <row r="72" spans="3:5" x14ac:dyDescent="0.3">
      <c r="C72" s="20" t="s">
        <v>287</v>
      </c>
      <c r="D72" s="73">
        <f t="shared" si="2"/>
        <v>38.991000000000241</v>
      </c>
    </row>
    <row r="73" spans="3:5" x14ac:dyDescent="0.3">
      <c r="C73" s="20" t="s">
        <v>288</v>
      </c>
      <c r="D73" s="73">
        <f t="shared" si="2"/>
        <v>24.495500000000241</v>
      </c>
    </row>
    <row r="74" spans="3:5" x14ac:dyDescent="0.3">
      <c r="C74" s="20" t="s">
        <v>289</v>
      </c>
      <c r="D74" s="73">
        <v>10</v>
      </c>
    </row>
    <row r="75" spans="3:5" x14ac:dyDescent="0.3">
      <c r="C75" s="20" t="s">
        <v>290</v>
      </c>
      <c r="D75" s="73">
        <f>D73-D78</f>
        <v>10.00000000000024</v>
      </c>
      <c r="E75" s="20" t="s">
        <v>293</v>
      </c>
    </row>
    <row r="78" spans="3:5" x14ac:dyDescent="0.3">
      <c r="D78" s="107">
        <f>(D34-D74)/40</f>
        <v>14.495500000000002</v>
      </c>
      <c r="E78" s="20" t="s">
        <v>294</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8"/>
  <sheetViews>
    <sheetView topLeftCell="A31" workbookViewId="0">
      <selection activeCell="C38" sqref="C38:E38"/>
    </sheetView>
  </sheetViews>
  <sheetFormatPr defaultRowHeight="15" x14ac:dyDescent="0.25"/>
  <cols>
    <col min="1" max="1" width="5.85546875" customWidth="1"/>
    <col min="2" max="2" width="35.28515625" customWidth="1"/>
    <col min="3" max="3" width="13.28515625" customWidth="1"/>
    <col min="7" max="7" width="28.5703125" customWidth="1"/>
    <col min="8" max="8" width="10.5703125" customWidth="1"/>
  </cols>
  <sheetData>
    <row r="1" spans="1:5" ht="18.75" x14ac:dyDescent="0.3">
      <c r="A1" s="1" t="s">
        <v>300</v>
      </c>
    </row>
    <row r="2" spans="1:5" x14ac:dyDescent="0.25">
      <c r="A2" t="s">
        <v>76</v>
      </c>
    </row>
    <row r="7" spans="1:5" x14ac:dyDescent="0.25">
      <c r="B7" t="s">
        <v>365</v>
      </c>
    </row>
    <row r="10" spans="1:5" ht="15.75" thickBot="1" x14ac:dyDescent="0.3">
      <c r="B10" t="s">
        <v>353</v>
      </c>
      <c r="C10" t="s">
        <v>255</v>
      </c>
      <c r="D10" t="s">
        <v>256</v>
      </c>
      <c r="E10" t="s">
        <v>257</v>
      </c>
    </row>
    <row r="11" spans="1:5" x14ac:dyDescent="0.25">
      <c r="B11" s="139" t="s">
        <v>350</v>
      </c>
      <c r="C11" s="144">
        <v>15609.33333333335</v>
      </c>
      <c r="D11" s="144">
        <v>20429.666666666664</v>
      </c>
      <c r="E11" s="144">
        <v>24083.333333333343</v>
      </c>
    </row>
    <row r="12" spans="1:5" x14ac:dyDescent="0.25">
      <c r="B12" s="140" t="s">
        <v>351</v>
      </c>
      <c r="C12" s="146">
        <v>1684794.9999986053</v>
      </c>
      <c r="D12" s="155">
        <v>2273065.3333330471</v>
      </c>
      <c r="E12" s="155">
        <v>2664464.3333366676</v>
      </c>
    </row>
    <row r="13" spans="1:5" x14ac:dyDescent="0.25">
      <c r="B13" s="140" t="s">
        <v>368</v>
      </c>
      <c r="C13" s="145">
        <f>167800.333333333/1000000</f>
        <v>0.167800333333333</v>
      </c>
      <c r="D13" s="145">
        <f>219618.916666667/1000000</f>
        <v>0.219618916666667</v>
      </c>
      <c r="E13" s="145">
        <f>280330/1000000</f>
        <v>0.28033000000000002</v>
      </c>
    </row>
    <row r="14" spans="1:5" x14ac:dyDescent="0.25">
      <c r="B14" s="140" t="s">
        <v>369</v>
      </c>
      <c r="C14" s="145">
        <f>438046.699999638/1000000</f>
        <v>0.43804669999963802</v>
      </c>
      <c r="D14" s="145">
        <f>590996.986666593/1000000</f>
        <v>0.59099698666659295</v>
      </c>
      <c r="E14" s="145">
        <f>746050.013334266/1000000</f>
        <v>0.74605001333426602</v>
      </c>
    </row>
    <row r="15" spans="1:5" ht="15.75" thickBot="1" x14ac:dyDescent="0.3">
      <c r="B15" s="142" t="s">
        <v>370</v>
      </c>
      <c r="C15" s="147">
        <f>SUM(C13:C14)</f>
        <v>0.60584703333297107</v>
      </c>
      <c r="D15" s="147">
        <f>SUM(D13:D14)</f>
        <v>0.81061590333325995</v>
      </c>
      <c r="E15" s="147">
        <f>SUM(E13:E14)</f>
        <v>1.026380013334266</v>
      </c>
    </row>
    <row r="17" spans="2:5" x14ac:dyDescent="0.25">
      <c r="B17" s="129"/>
    </row>
    <row r="18" spans="2:5" ht="15.75" thickBot="1" x14ac:dyDescent="0.3">
      <c r="B18" s="129" t="s">
        <v>366</v>
      </c>
      <c r="C18" t="s">
        <v>255</v>
      </c>
      <c r="D18" t="s">
        <v>256</v>
      </c>
      <c r="E18" t="s">
        <v>257</v>
      </c>
    </row>
    <row r="19" spans="2:5" x14ac:dyDescent="0.25">
      <c r="B19" s="139" t="s">
        <v>351</v>
      </c>
      <c r="C19" s="144">
        <v>181175.66666606389</v>
      </c>
      <c r="D19" s="144">
        <v>213387.99999774439</v>
      </c>
      <c r="E19" s="153">
        <v>336154.00000260607</v>
      </c>
    </row>
    <row r="20" spans="2:5" ht="15.75" thickBot="1" x14ac:dyDescent="0.3">
      <c r="B20" s="142" t="s">
        <v>369</v>
      </c>
      <c r="C20" s="147">
        <f>50729.1866664979/1000000</f>
        <v>5.0729186666497901E-2</v>
      </c>
      <c r="D20" s="147">
        <f>59748.6399993684/1000000</f>
        <v>5.97486399993684E-2</v>
      </c>
      <c r="E20" s="161">
        <f>94123.1200007297/1000000</f>
        <v>9.4123120000729699E-2</v>
      </c>
    </row>
    <row r="21" spans="2:5" x14ac:dyDescent="0.25">
      <c r="B21" s="129"/>
      <c r="C21" s="163"/>
      <c r="D21" s="163"/>
      <c r="E21" s="129"/>
    </row>
    <row r="22" spans="2:5" x14ac:dyDescent="0.25">
      <c r="B22" s="129"/>
      <c r="C22" s="163"/>
      <c r="D22" s="163"/>
      <c r="E22" s="129"/>
    </row>
    <row r="23" spans="2:5" ht="15.75" thickBot="1" x14ac:dyDescent="0.3">
      <c r="B23" t="s">
        <v>352</v>
      </c>
      <c r="C23" t="s">
        <v>255</v>
      </c>
      <c r="D23" t="s">
        <v>256</v>
      </c>
      <c r="E23" t="s">
        <v>257</v>
      </c>
    </row>
    <row r="24" spans="2:5" x14ac:dyDescent="0.25">
      <c r="B24" s="137" t="s">
        <v>350</v>
      </c>
      <c r="C24" s="144">
        <v>34066</v>
      </c>
      <c r="D24" s="154">
        <v>42582</v>
      </c>
      <c r="E24" s="154">
        <v>49692</v>
      </c>
    </row>
    <row r="25" spans="2:5" x14ac:dyDescent="0.25">
      <c r="B25" s="170" t="s">
        <v>371</v>
      </c>
      <c r="C25" s="145">
        <f>396528/1000000</f>
        <v>0.39652799999999999</v>
      </c>
      <c r="D25" s="145">
        <f>495654/1000000</f>
        <v>0.49565399999999998</v>
      </c>
      <c r="E25" s="145">
        <f>578414.88/1000000</f>
        <v>0.57841487999999996</v>
      </c>
    </row>
    <row r="26" spans="2:5" x14ac:dyDescent="0.25">
      <c r="B26" s="138" t="s">
        <v>351</v>
      </c>
      <c r="C26" s="146">
        <v>4428580</v>
      </c>
      <c r="D26" s="155">
        <v>5535660</v>
      </c>
      <c r="E26" s="155">
        <v>6459960</v>
      </c>
    </row>
    <row r="27" spans="2:5" x14ac:dyDescent="0.25">
      <c r="B27" s="170" t="s">
        <v>372</v>
      </c>
      <c r="C27" s="145">
        <f>1254764/1000000</f>
        <v>1.254764</v>
      </c>
      <c r="D27" s="145">
        <f>1568437/1000000</f>
        <v>1.5684370000000001</v>
      </c>
      <c r="E27" s="145">
        <f>1830322/1000000</f>
        <v>1.830322</v>
      </c>
    </row>
    <row r="28" spans="2:5" x14ac:dyDescent="0.25">
      <c r="B28" s="170" t="s">
        <v>373</v>
      </c>
      <c r="C28" s="145">
        <f>509351.91/1000000</f>
        <v>0.50935191000000002</v>
      </c>
      <c r="D28" s="145">
        <f>553356.8/1000000</f>
        <v>0.55335680000000009</v>
      </c>
      <c r="E28" s="145">
        <f>589848.53/1000000</f>
        <v>0.58984853000000004</v>
      </c>
    </row>
    <row r="29" spans="2:5" ht="15.75" thickBot="1" x14ac:dyDescent="0.3">
      <c r="B29" s="171" t="s">
        <v>374</v>
      </c>
      <c r="C29" s="147">
        <f>C25+C27+C28</f>
        <v>2.1606439100000001</v>
      </c>
      <c r="D29" s="147">
        <f>D25+D27+D28</f>
        <v>2.6174477999999999</v>
      </c>
      <c r="E29" s="147">
        <f>E25+E27+E28</f>
        <v>2.9985854100000005</v>
      </c>
    </row>
    <row r="32" spans="2:5" ht="15.75" thickBot="1" x14ac:dyDescent="0.3">
      <c r="B32" s="169" t="s">
        <v>367</v>
      </c>
      <c r="C32" t="s">
        <v>255</v>
      </c>
      <c r="D32" t="s">
        <v>256</v>
      </c>
      <c r="E32" t="s">
        <v>257</v>
      </c>
    </row>
    <row r="33" spans="2:7" x14ac:dyDescent="0.25">
      <c r="B33" s="137" t="s">
        <v>350</v>
      </c>
      <c r="C33" s="144">
        <f>C11+C24</f>
        <v>49675.33333333335</v>
      </c>
      <c r="D33" s="144">
        <f t="shared" ref="D33:E33" si="0">D11+D24</f>
        <v>63011.666666666664</v>
      </c>
      <c r="E33" s="143">
        <f t="shared" si="0"/>
        <v>73775.333333333343</v>
      </c>
    </row>
    <row r="34" spans="2:7" x14ac:dyDescent="0.25">
      <c r="B34" s="138" t="s">
        <v>351</v>
      </c>
      <c r="C34" s="146">
        <f>C12+C19+C26</f>
        <v>6294550.6666646693</v>
      </c>
      <c r="D34" s="146">
        <f t="shared" ref="D34:E34" si="1">D12+D19+D26</f>
        <v>8022113.3333307914</v>
      </c>
      <c r="E34" s="148">
        <f t="shared" si="1"/>
        <v>9460578.3333392739</v>
      </c>
    </row>
    <row r="35" spans="2:7" x14ac:dyDescent="0.25">
      <c r="B35" s="170" t="s">
        <v>371</v>
      </c>
      <c r="C35" s="145">
        <f>C13+C25</f>
        <v>0.56432833333333299</v>
      </c>
      <c r="D35" s="145">
        <f t="shared" ref="D35:E35" si="2">D13+D25</f>
        <v>0.71527291666666692</v>
      </c>
      <c r="E35" s="172">
        <f t="shared" si="2"/>
        <v>0.85874487999999993</v>
      </c>
    </row>
    <row r="36" spans="2:7" x14ac:dyDescent="0.25">
      <c r="B36" s="170" t="s">
        <v>372</v>
      </c>
      <c r="C36" s="145">
        <f>C14+C20+C27</f>
        <v>1.7435398866661358</v>
      </c>
      <c r="D36" s="145">
        <f t="shared" ref="D36:E36" si="3">D14+D20+D27</f>
        <v>2.2191826266659613</v>
      </c>
      <c r="E36" s="172">
        <f t="shared" si="3"/>
        <v>2.6704951333349958</v>
      </c>
    </row>
    <row r="37" spans="2:7" x14ac:dyDescent="0.25">
      <c r="B37" s="170" t="s">
        <v>373</v>
      </c>
      <c r="C37" s="145">
        <f>C28</f>
        <v>0.50935191000000002</v>
      </c>
      <c r="D37" s="145">
        <f t="shared" ref="D37:E37" si="4">D28</f>
        <v>0.55335680000000009</v>
      </c>
      <c r="E37" s="172">
        <f t="shared" si="4"/>
        <v>0.58984853000000004</v>
      </c>
    </row>
    <row r="38" spans="2:7" ht="15.75" thickBot="1" x14ac:dyDescent="0.3">
      <c r="B38" s="171" t="s">
        <v>374</v>
      </c>
      <c r="C38" s="147">
        <f>SUM(C35:C37)</f>
        <v>2.8172201299994688</v>
      </c>
      <c r="D38" s="147">
        <f t="shared" ref="D38:E38" si="5">SUM(D35:D37)</f>
        <v>3.4878123433326285</v>
      </c>
      <c r="E38" s="173">
        <f t="shared" si="5"/>
        <v>4.1190885433349962</v>
      </c>
      <c r="G38" s="149">
        <f>SUM(C38:E38)</f>
        <v>10.424121016667094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view="pageBreakPreview" zoomScale="80" zoomScaleNormal="90" zoomScaleSheetLayoutView="80" workbookViewId="0">
      <pane xSplit="2" ySplit="12" topLeftCell="C13" activePane="bottomRight" state="frozen"/>
      <selection activeCell="B5" sqref="B5:F5"/>
      <selection pane="topRight" activeCell="B5" sqref="B5:F5"/>
      <selection pane="bottomLeft" activeCell="B5" sqref="B5:F5"/>
      <selection pane="bottomRight" activeCell="G13" sqref="G1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10.85546875" style="4" customWidth="1"/>
    <col min="6" max="6" width="12.140625" style="4" customWidth="1"/>
    <col min="7" max="7" width="10.85546875" style="4" bestFit="1"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343</v>
      </c>
      <c r="C1" s="3" t="s">
        <v>344</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-9.3000922945395583</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-9.5129922557224731</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-9.6546128465962155</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-9.7988355177200575</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210" t="s">
        <v>11</v>
      </c>
      <c r="B13" s="61" t="s">
        <v>198</v>
      </c>
      <c r="C13" s="60"/>
      <c r="D13" s="61" t="s">
        <v>39</v>
      </c>
      <c r="E13" s="62">
        <f>-'Baseline Workings'!C37</f>
        <v>-0.50935191000000002</v>
      </c>
      <c r="F13" s="62">
        <f>-'Baseline Workings'!D37</f>
        <v>-0.55335680000000009</v>
      </c>
      <c r="G13" s="62">
        <f>-'Baseline Workings'!E37</f>
        <v>-0.58984853000000004</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211"/>
      <c r="B14" s="61" t="s">
        <v>196</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211"/>
      <c r="B15" s="61" t="s">
        <v>196</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211"/>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211"/>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212"/>
      <c r="B18" s="123" t="s">
        <v>195</v>
      </c>
      <c r="C18" s="128"/>
      <c r="D18" s="124" t="s">
        <v>39</v>
      </c>
      <c r="E18" s="59">
        <f>SUM(E13:E17)</f>
        <v>-0.50935191000000002</v>
      </c>
      <c r="F18" s="59">
        <f t="shared" ref="F18:AW18" si="0">SUM(F13:F17)</f>
        <v>-0.55335680000000009</v>
      </c>
      <c r="G18" s="59">
        <f t="shared" si="0"/>
        <v>-0.58984853000000004</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213" t="s">
        <v>299</v>
      </c>
      <c r="B19" s="61" t="s">
        <v>198</v>
      </c>
      <c r="C19" s="8"/>
      <c r="D19" s="9" t="s">
        <v>39</v>
      </c>
      <c r="E19" s="62"/>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213"/>
      <c r="B20" s="61" t="s">
        <v>196</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213"/>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213"/>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213"/>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213"/>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214"/>
      <c r="B25" s="61" t="s">
        <v>315</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-0.50935191000000002</v>
      </c>
      <c r="F26" s="59">
        <f t="shared" ref="F26:BD26" si="2">F18+F25</f>
        <v>-0.55335680000000009</v>
      </c>
      <c r="G26" s="59">
        <f t="shared" si="2"/>
        <v>-0.58984853000000004</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-0.35654633699999999</v>
      </c>
      <c r="F28" s="35">
        <f t="shared" ref="F28:AW28" si="3">F26*F27</f>
        <v>-0.38734976000000004</v>
      </c>
      <c r="G28" s="35">
        <f t="shared" si="3"/>
        <v>-0.41289397100000003</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-0.15280557300000003</v>
      </c>
      <c r="F29" s="35">
        <f t="shared" ref="F29:AW29" si="4">F26-F28</f>
        <v>-0.16600704000000005</v>
      </c>
      <c r="G29" s="35">
        <f t="shared" si="4"/>
        <v>-0.17695455900000001</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-7.9232519333333334E-3</v>
      </c>
      <c r="G30" s="35">
        <f>$E$28/'Fixed data'!$C$7</f>
        <v>-7.9232519333333334E-3</v>
      </c>
      <c r="H30" s="35">
        <f>$E$28/'Fixed data'!$C$7</f>
        <v>-7.9232519333333334E-3</v>
      </c>
      <c r="I30" s="35">
        <f>$E$28/'Fixed data'!$C$7</f>
        <v>-7.9232519333333334E-3</v>
      </c>
      <c r="J30" s="35">
        <f>$E$28/'Fixed data'!$C$7</f>
        <v>-7.9232519333333334E-3</v>
      </c>
      <c r="K30" s="35">
        <f>$E$28/'Fixed data'!$C$7</f>
        <v>-7.9232519333333334E-3</v>
      </c>
      <c r="L30" s="35">
        <f>$E$28/'Fixed data'!$C$7</f>
        <v>-7.9232519333333334E-3</v>
      </c>
      <c r="M30" s="35">
        <f>$E$28/'Fixed data'!$C$7</f>
        <v>-7.9232519333333334E-3</v>
      </c>
      <c r="N30" s="35">
        <f>$E$28/'Fixed data'!$C$7</f>
        <v>-7.9232519333333334E-3</v>
      </c>
      <c r="O30" s="35">
        <f>$E$28/'Fixed data'!$C$7</f>
        <v>-7.9232519333333334E-3</v>
      </c>
      <c r="P30" s="35">
        <f>$E$28/'Fixed data'!$C$7</f>
        <v>-7.9232519333333334E-3</v>
      </c>
      <c r="Q30" s="35">
        <f>$E$28/'Fixed data'!$C$7</f>
        <v>-7.9232519333333334E-3</v>
      </c>
      <c r="R30" s="35">
        <f>$E$28/'Fixed data'!$C$7</f>
        <v>-7.9232519333333334E-3</v>
      </c>
      <c r="S30" s="35">
        <f>$E$28/'Fixed data'!$C$7</f>
        <v>-7.9232519333333334E-3</v>
      </c>
      <c r="T30" s="35">
        <f>$E$28/'Fixed data'!$C$7</f>
        <v>-7.9232519333333334E-3</v>
      </c>
      <c r="U30" s="35">
        <f>$E$28/'Fixed data'!$C$7</f>
        <v>-7.9232519333333334E-3</v>
      </c>
      <c r="V30" s="35">
        <f>$E$28/'Fixed data'!$C$7</f>
        <v>-7.9232519333333334E-3</v>
      </c>
      <c r="W30" s="35">
        <f>$E$28/'Fixed data'!$C$7</f>
        <v>-7.9232519333333334E-3</v>
      </c>
      <c r="X30" s="35">
        <f>$E$28/'Fixed data'!$C$7</f>
        <v>-7.9232519333333334E-3</v>
      </c>
      <c r="Y30" s="35">
        <f>$E$28/'Fixed data'!$C$7</f>
        <v>-7.9232519333333334E-3</v>
      </c>
      <c r="Z30" s="35">
        <f>$E$28/'Fixed data'!$C$7</f>
        <v>-7.9232519333333334E-3</v>
      </c>
      <c r="AA30" s="35">
        <f>$E$28/'Fixed data'!$C$7</f>
        <v>-7.9232519333333334E-3</v>
      </c>
      <c r="AB30" s="35">
        <f>$E$28/'Fixed data'!$C$7</f>
        <v>-7.9232519333333334E-3</v>
      </c>
      <c r="AC30" s="35">
        <f>$E$28/'Fixed data'!$C$7</f>
        <v>-7.9232519333333334E-3</v>
      </c>
      <c r="AD30" s="35">
        <f>$E$28/'Fixed data'!$C$7</f>
        <v>-7.9232519333333334E-3</v>
      </c>
      <c r="AE30" s="35">
        <f>$E$28/'Fixed data'!$C$7</f>
        <v>-7.9232519333333334E-3</v>
      </c>
      <c r="AF30" s="35">
        <f>$E$28/'Fixed data'!$C$7</f>
        <v>-7.9232519333333334E-3</v>
      </c>
      <c r="AG30" s="35">
        <f>$E$28/'Fixed data'!$C$7</f>
        <v>-7.9232519333333334E-3</v>
      </c>
      <c r="AH30" s="35">
        <f>$E$28/'Fixed data'!$C$7</f>
        <v>-7.9232519333333334E-3</v>
      </c>
      <c r="AI30" s="35">
        <f>$E$28/'Fixed data'!$C$7</f>
        <v>-7.9232519333333334E-3</v>
      </c>
      <c r="AJ30" s="35">
        <f>$E$28/'Fixed data'!$C$7</f>
        <v>-7.9232519333333334E-3</v>
      </c>
      <c r="AK30" s="35">
        <f>$E$28/'Fixed data'!$C$7</f>
        <v>-7.9232519333333334E-3</v>
      </c>
      <c r="AL30" s="35">
        <f>$E$28/'Fixed data'!$C$7</f>
        <v>-7.9232519333333334E-3</v>
      </c>
      <c r="AM30" s="35">
        <f>$E$28/'Fixed data'!$C$7</f>
        <v>-7.9232519333333334E-3</v>
      </c>
      <c r="AN30" s="35">
        <f>$E$28/'Fixed data'!$C$7</f>
        <v>-7.9232519333333334E-3</v>
      </c>
      <c r="AO30" s="35">
        <f>$E$28/'Fixed data'!$C$7</f>
        <v>-7.9232519333333334E-3</v>
      </c>
      <c r="AP30" s="35">
        <f>$E$28/'Fixed data'!$C$7</f>
        <v>-7.9232519333333334E-3</v>
      </c>
      <c r="AQ30" s="35">
        <f>$E$28/'Fixed data'!$C$7</f>
        <v>-7.9232519333333334E-3</v>
      </c>
      <c r="AR30" s="35">
        <f>$E$28/'Fixed data'!$C$7</f>
        <v>-7.9232519333333334E-3</v>
      </c>
      <c r="AS30" s="35">
        <f>$E$28/'Fixed data'!$C$7</f>
        <v>-7.9232519333333334E-3</v>
      </c>
      <c r="AT30" s="35">
        <f>$E$28/'Fixed data'!$C$7</f>
        <v>-7.9232519333333334E-3</v>
      </c>
      <c r="AU30" s="35">
        <f>$E$28/'Fixed data'!$C$7</f>
        <v>-7.9232519333333334E-3</v>
      </c>
      <c r="AV30" s="35">
        <f>$E$28/'Fixed data'!$C$7</f>
        <v>-7.9232519333333334E-3</v>
      </c>
      <c r="AW30" s="35">
        <f>$E$28/'Fixed data'!$C$7</f>
        <v>-7.9232519333333334E-3</v>
      </c>
      <c r="AX30" s="35">
        <f>$E$28/'Fixed data'!$C$7</f>
        <v>-7.9232519333333334E-3</v>
      </c>
      <c r="AY30" s="35"/>
      <c r="AZ30" s="35"/>
      <c r="BA30" s="35"/>
      <c r="BB30" s="35"/>
      <c r="BC30" s="35"/>
      <c r="BD30" s="35"/>
    </row>
    <row r="31" spans="1:56" ht="16.5" hidden="1" customHeight="1" outlineLevel="1" x14ac:dyDescent="0.35">
      <c r="A31" s="114"/>
      <c r="B31" s="9" t="s">
        <v>2</v>
      </c>
      <c r="C31" s="11" t="s">
        <v>52</v>
      </c>
      <c r="D31" s="9" t="s">
        <v>39</v>
      </c>
      <c r="F31" s="35"/>
      <c r="G31" s="35">
        <f>$F$28/'Fixed data'!$C$7</f>
        <v>-8.6077724444444462E-3</v>
      </c>
      <c r="H31" s="35">
        <f>$F$28/'Fixed data'!$C$7</f>
        <v>-8.6077724444444462E-3</v>
      </c>
      <c r="I31" s="35">
        <f>$F$28/'Fixed data'!$C$7</f>
        <v>-8.6077724444444462E-3</v>
      </c>
      <c r="J31" s="35">
        <f>$F$28/'Fixed data'!$C$7</f>
        <v>-8.6077724444444462E-3</v>
      </c>
      <c r="K31" s="35">
        <f>$F$28/'Fixed data'!$C$7</f>
        <v>-8.6077724444444462E-3</v>
      </c>
      <c r="L31" s="35">
        <f>$F$28/'Fixed data'!$C$7</f>
        <v>-8.6077724444444462E-3</v>
      </c>
      <c r="M31" s="35">
        <f>$F$28/'Fixed data'!$C$7</f>
        <v>-8.6077724444444462E-3</v>
      </c>
      <c r="N31" s="35">
        <f>$F$28/'Fixed data'!$C$7</f>
        <v>-8.6077724444444462E-3</v>
      </c>
      <c r="O31" s="35">
        <f>$F$28/'Fixed data'!$C$7</f>
        <v>-8.6077724444444462E-3</v>
      </c>
      <c r="P31" s="35">
        <f>$F$28/'Fixed data'!$C$7</f>
        <v>-8.6077724444444462E-3</v>
      </c>
      <c r="Q31" s="35">
        <f>$F$28/'Fixed data'!$C$7</f>
        <v>-8.6077724444444462E-3</v>
      </c>
      <c r="R31" s="35">
        <f>$F$28/'Fixed data'!$C$7</f>
        <v>-8.6077724444444462E-3</v>
      </c>
      <c r="S31" s="35">
        <f>$F$28/'Fixed data'!$C$7</f>
        <v>-8.6077724444444462E-3</v>
      </c>
      <c r="T31" s="35">
        <f>$F$28/'Fixed data'!$C$7</f>
        <v>-8.6077724444444462E-3</v>
      </c>
      <c r="U31" s="35">
        <f>$F$28/'Fixed data'!$C$7</f>
        <v>-8.6077724444444462E-3</v>
      </c>
      <c r="V31" s="35">
        <f>$F$28/'Fixed data'!$C$7</f>
        <v>-8.6077724444444462E-3</v>
      </c>
      <c r="W31" s="35">
        <f>$F$28/'Fixed data'!$C$7</f>
        <v>-8.6077724444444462E-3</v>
      </c>
      <c r="X31" s="35">
        <f>$F$28/'Fixed data'!$C$7</f>
        <v>-8.6077724444444462E-3</v>
      </c>
      <c r="Y31" s="35">
        <f>$F$28/'Fixed data'!$C$7</f>
        <v>-8.6077724444444462E-3</v>
      </c>
      <c r="Z31" s="35">
        <f>$F$28/'Fixed data'!$C$7</f>
        <v>-8.6077724444444462E-3</v>
      </c>
      <c r="AA31" s="35">
        <f>$F$28/'Fixed data'!$C$7</f>
        <v>-8.6077724444444462E-3</v>
      </c>
      <c r="AB31" s="35">
        <f>$F$28/'Fixed data'!$C$7</f>
        <v>-8.6077724444444462E-3</v>
      </c>
      <c r="AC31" s="35">
        <f>$F$28/'Fixed data'!$C$7</f>
        <v>-8.6077724444444462E-3</v>
      </c>
      <c r="AD31" s="35">
        <f>$F$28/'Fixed data'!$C$7</f>
        <v>-8.6077724444444462E-3</v>
      </c>
      <c r="AE31" s="35">
        <f>$F$28/'Fixed data'!$C$7</f>
        <v>-8.6077724444444462E-3</v>
      </c>
      <c r="AF31" s="35">
        <f>$F$28/'Fixed data'!$C$7</f>
        <v>-8.6077724444444462E-3</v>
      </c>
      <c r="AG31" s="35">
        <f>$F$28/'Fixed data'!$C$7</f>
        <v>-8.6077724444444462E-3</v>
      </c>
      <c r="AH31" s="35">
        <f>$F$28/'Fixed data'!$C$7</f>
        <v>-8.6077724444444462E-3</v>
      </c>
      <c r="AI31" s="35">
        <f>$F$28/'Fixed data'!$C$7</f>
        <v>-8.6077724444444462E-3</v>
      </c>
      <c r="AJ31" s="35">
        <f>$F$28/'Fixed data'!$C$7</f>
        <v>-8.6077724444444462E-3</v>
      </c>
      <c r="AK31" s="35">
        <f>$F$28/'Fixed data'!$C$7</f>
        <v>-8.6077724444444462E-3</v>
      </c>
      <c r="AL31" s="35">
        <f>$F$28/'Fixed data'!$C$7</f>
        <v>-8.6077724444444462E-3</v>
      </c>
      <c r="AM31" s="35">
        <f>$F$28/'Fixed data'!$C$7</f>
        <v>-8.6077724444444462E-3</v>
      </c>
      <c r="AN31" s="35">
        <f>$F$28/'Fixed data'!$C$7</f>
        <v>-8.6077724444444462E-3</v>
      </c>
      <c r="AO31" s="35">
        <f>$F$28/'Fixed data'!$C$7</f>
        <v>-8.6077724444444462E-3</v>
      </c>
      <c r="AP31" s="35">
        <f>$F$28/'Fixed data'!$C$7</f>
        <v>-8.6077724444444462E-3</v>
      </c>
      <c r="AQ31" s="35">
        <f>$F$28/'Fixed data'!$C$7</f>
        <v>-8.6077724444444462E-3</v>
      </c>
      <c r="AR31" s="35">
        <f>$F$28/'Fixed data'!$C$7</f>
        <v>-8.6077724444444462E-3</v>
      </c>
      <c r="AS31" s="35">
        <f>$F$28/'Fixed data'!$C$7</f>
        <v>-8.6077724444444462E-3</v>
      </c>
      <c r="AT31" s="35">
        <f>$F$28/'Fixed data'!$C$7</f>
        <v>-8.6077724444444462E-3</v>
      </c>
      <c r="AU31" s="35">
        <f>$F$28/'Fixed data'!$C$7</f>
        <v>-8.6077724444444462E-3</v>
      </c>
      <c r="AV31" s="35">
        <f>$F$28/'Fixed data'!$C$7</f>
        <v>-8.6077724444444462E-3</v>
      </c>
      <c r="AW31" s="35">
        <f>$F$28/'Fixed data'!$C$7</f>
        <v>-8.6077724444444462E-3</v>
      </c>
      <c r="AX31" s="35">
        <f>$F$28/'Fixed data'!$C$7</f>
        <v>-8.6077724444444462E-3</v>
      </c>
      <c r="AY31" s="35">
        <f>$F$28/'Fixed data'!$C$7</f>
        <v>-8.6077724444444462E-3</v>
      </c>
      <c r="AZ31" s="35"/>
      <c r="BA31" s="35"/>
      <c r="BB31" s="35"/>
      <c r="BC31" s="35"/>
      <c r="BD31" s="35"/>
    </row>
    <row r="32" spans="1:56" ht="16.5" hidden="1" customHeight="1" outlineLevel="1" x14ac:dyDescent="0.35">
      <c r="A32" s="114"/>
      <c r="B32" s="9" t="s">
        <v>3</v>
      </c>
      <c r="C32" s="11" t="s">
        <v>53</v>
      </c>
      <c r="D32" s="9" t="s">
        <v>39</v>
      </c>
      <c r="F32" s="35"/>
      <c r="G32" s="35"/>
      <c r="H32" s="35">
        <f>$G$28/'Fixed data'!$C$7</f>
        <v>-9.1754215777777783E-3</v>
      </c>
      <c r="I32" s="35">
        <f>$G$28/'Fixed data'!$C$7</f>
        <v>-9.1754215777777783E-3</v>
      </c>
      <c r="J32" s="35">
        <f>$G$28/'Fixed data'!$C$7</f>
        <v>-9.1754215777777783E-3</v>
      </c>
      <c r="K32" s="35">
        <f>$G$28/'Fixed data'!$C$7</f>
        <v>-9.1754215777777783E-3</v>
      </c>
      <c r="L32" s="35">
        <f>$G$28/'Fixed data'!$C$7</f>
        <v>-9.1754215777777783E-3</v>
      </c>
      <c r="M32" s="35">
        <f>$G$28/'Fixed data'!$C$7</f>
        <v>-9.1754215777777783E-3</v>
      </c>
      <c r="N32" s="35">
        <f>$G$28/'Fixed data'!$C$7</f>
        <v>-9.1754215777777783E-3</v>
      </c>
      <c r="O32" s="35">
        <f>$G$28/'Fixed data'!$C$7</f>
        <v>-9.1754215777777783E-3</v>
      </c>
      <c r="P32" s="35">
        <f>$G$28/'Fixed data'!$C$7</f>
        <v>-9.1754215777777783E-3</v>
      </c>
      <c r="Q32" s="35">
        <f>$G$28/'Fixed data'!$C$7</f>
        <v>-9.1754215777777783E-3</v>
      </c>
      <c r="R32" s="35">
        <f>$G$28/'Fixed data'!$C$7</f>
        <v>-9.1754215777777783E-3</v>
      </c>
      <c r="S32" s="35">
        <f>$G$28/'Fixed data'!$C$7</f>
        <v>-9.1754215777777783E-3</v>
      </c>
      <c r="T32" s="35">
        <f>$G$28/'Fixed data'!$C$7</f>
        <v>-9.1754215777777783E-3</v>
      </c>
      <c r="U32" s="35">
        <f>$G$28/'Fixed data'!$C$7</f>
        <v>-9.1754215777777783E-3</v>
      </c>
      <c r="V32" s="35">
        <f>$G$28/'Fixed data'!$C$7</f>
        <v>-9.1754215777777783E-3</v>
      </c>
      <c r="W32" s="35">
        <f>$G$28/'Fixed data'!$C$7</f>
        <v>-9.1754215777777783E-3</v>
      </c>
      <c r="X32" s="35">
        <f>$G$28/'Fixed data'!$C$7</f>
        <v>-9.1754215777777783E-3</v>
      </c>
      <c r="Y32" s="35">
        <f>$G$28/'Fixed data'!$C$7</f>
        <v>-9.1754215777777783E-3</v>
      </c>
      <c r="Z32" s="35">
        <f>$G$28/'Fixed data'!$C$7</f>
        <v>-9.1754215777777783E-3</v>
      </c>
      <c r="AA32" s="35">
        <f>$G$28/'Fixed data'!$C$7</f>
        <v>-9.1754215777777783E-3</v>
      </c>
      <c r="AB32" s="35">
        <f>$G$28/'Fixed data'!$C$7</f>
        <v>-9.1754215777777783E-3</v>
      </c>
      <c r="AC32" s="35">
        <f>$G$28/'Fixed data'!$C$7</f>
        <v>-9.1754215777777783E-3</v>
      </c>
      <c r="AD32" s="35">
        <f>$G$28/'Fixed data'!$C$7</f>
        <v>-9.1754215777777783E-3</v>
      </c>
      <c r="AE32" s="35">
        <f>$G$28/'Fixed data'!$C$7</f>
        <v>-9.1754215777777783E-3</v>
      </c>
      <c r="AF32" s="35">
        <f>$G$28/'Fixed data'!$C$7</f>
        <v>-9.1754215777777783E-3</v>
      </c>
      <c r="AG32" s="35">
        <f>$G$28/'Fixed data'!$C$7</f>
        <v>-9.1754215777777783E-3</v>
      </c>
      <c r="AH32" s="35">
        <f>$G$28/'Fixed data'!$C$7</f>
        <v>-9.1754215777777783E-3</v>
      </c>
      <c r="AI32" s="35">
        <f>$G$28/'Fixed data'!$C$7</f>
        <v>-9.1754215777777783E-3</v>
      </c>
      <c r="AJ32" s="35">
        <f>$G$28/'Fixed data'!$C$7</f>
        <v>-9.1754215777777783E-3</v>
      </c>
      <c r="AK32" s="35">
        <f>$G$28/'Fixed data'!$C$7</f>
        <v>-9.1754215777777783E-3</v>
      </c>
      <c r="AL32" s="35">
        <f>$G$28/'Fixed data'!$C$7</f>
        <v>-9.1754215777777783E-3</v>
      </c>
      <c r="AM32" s="35">
        <f>$G$28/'Fixed data'!$C$7</f>
        <v>-9.1754215777777783E-3</v>
      </c>
      <c r="AN32" s="35">
        <f>$G$28/'Fixed data'!$C$7</f>
        <v>-9.1754215777777783E-3</v>
      </c>
      <c r="AO32" s="35">
        <f>$G$28/'Fixed data'!$C$7</f>
        <v>-9.1754215777777783E-3</v>
      </c>
      <c r="AP32" s="35">
        <f>$G$28/'Fixed data'!$C$7</f>
        <v>-9.1754215777777783E-3</v>
      </c>
      <c r="AQ32" s="35">
        <f>$G$28/'Fixed data'!$C$7</f>
        <v>-9.1754215777777783E-3</v>
      </c>
      <c r="AR32" s="35">
        <f>$G$28/'Fixed data'!$C$7</f>
        <v>-9.1754215777777783E-3</v>
      </c>
      <c r="AS32" s="35">
        <f>$G$28/'Fixed data'!$C$7</f>
        <v>-9.1754215777777783E-3</v>
      </c>
      <c r="AT32" s="35">
        <f>$G$28/'Fixed data'!$C$7</f>
        <v>-9.1754215777777783E-3</v>
      </c>
      <c r="AU32" s="35">
        <f>$G$28/'Fixed data'!$C$7</f>
        <v>-9.1754215777777783E-3</v>
      </c>
      <c r="AV32" s="35">
        <f>$G$28/'Fixed data'!$C$7</f>
        <v>-9.1754215777777783E-3</v>
      </c>
      <c r="AW32" s="35">
        <f>$G$28/'Fixed data'!$C$7</f>
        <v>-9.1754215777777783E-3</v>
      </c>
      <c r="AX32" s="35">
        <f>$G$28/'Fixed data'!$C$7</f>
        <v>-9.1754215777777783E-3</v>
      </c>
      <c r="AY32" s="35">
        <f>$G$28/'Fixed data'!$C$7</f>
        <v>-9.1754215777777783E-3</v>
      </c>
      <c r="AZ32" s="35">
        <f>$G$28/'Fixed data'!$C$7</f>
        <v>-9.1754215777777783E-3</v>
      </c>
      <c r="BA32" s="35"/>
      <c r="BB32" s="35"/>
      <c r="BC32" s="35"/>
      <c r="BD32" s="35"/>
    </row>
    <row r="33" spans="1:57" ht="16.5" hidden="1" customHeight="1" outlineLevel="1" x14ac:dyDescent="0.35">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-7.9232519333333334E-3</v>
      </c>
      <c r="G60" s="35">
        <f t="shared" si="5"/>
        <v>-1.653102437777778E-2</v>
      </c>
      <c r="H60" s="35">
        <f t="shared" si="5"/>
        <v>-2.570644595555556E-2</v>
      </c>
      <c r="I60" s="35">
        <f t="shared" si="5"/>
        <v>-2.570644595555556E-2</v>
      </c>
      <c r="J60" s="35">
        <f t="shared" si="5"/>
        <v>-2.570644595555556E-2</v>
      </c>
      <c r="K60" s="35">
        <f t="shared" si="5"/>
        <v>-2.570644595555556E-2</v>
      </c>
      <c r="L60" s="35">
        <f t="shared" si="5"/>
        <v>-2.570644595555556E-2</v>
      </c>
      <c r="M60" s="35">
        <f t="shared" si="5"/>
        <v>-2.570644595555556E-2</v>
      </c>
      <c r="N60" s="35">
        <f t="shared" si="5"/>
        <v>-2.570644595555556E-2</v>
      </c>
      <c r="O60" s="35">
        <f t="shared" si="5"/>
        <v>-2.570644595555556E-2</v>
      </c>
      <c r="P60" s="35">
        <f t="shared" si="5"/>
        <v>-2.570644595555556E-2</v>
      </c>
      <c r="Q60" s="35">
        <f t="shared" si="5"/>
        <v>-2.570644595555556E-2</v>
      </c>
      <c r="R60" s="35">
        <f t="shared" si="5"/>
        <v>-2.570644595555556E-2</v>
      </c>
      <c r="S60" s="35">
        <f t="shared" si="5"/>
        <v>-2.570644595555556E-2</v>
      </c>
      <c r="T60" s="35">
        <f t="shared" si="5"/>
        <v>-2.570644595555556E-2</v>
      </c>
      <c r="U60" s="35">
        <f t="shared" si="5"/>
        <v>-2.570644595555556E-2</v>
      </c>
      <c r="V60" s="35">
        <f t="shared" si="5"/>
        <v>-2.570644595555556E-2</v>
      </c>
      <c r="W60" s="35">
        <f t="shared" si="5"/>
        <v>-2.570644595555556E-2</v>
      </c>
      <c r="X60" s="35">
        <f t="shared" si="5"/>
        <v>-2.570644595555556E-2</v>
      </c>
      <c r="Y60" s="35">
        <f t="shared" si="5"/>
        <v>-2.570644595555556E-2</v>
      </c>
      <c r="Z60" s="35">
        <f t="shared" si="5"/>
        <v>-2.570644595555556E-2</v>
      </c>
      <c r="AA60" s="35">
        <f t="shared" si="5"/>
        <v>-2.570644595555556E-2</v>
      </c>
      <c r="AB60" s="35">
        <f t="shared" si="5"/>
        <v>-2.570644595555556E-2</v>
      </c>
      <c r="AC60" s="35">
        <f t="shared" si="5"/>
        <v>-2.570644595555556E-2</v>
      </c>
      <c r="AD60" s="35">
        <f t="shared" si="5"/>
        <v>-2.570644595555556E-2</v>
      </c>
      <c r="AE60" s="35">
        <f t="shared" si="5"/>
        <v>-2.570644595555556E-2</v>
      </c>
      <c r="AF60" s="35">
        <f t="shared" si="5"/>
        <v>-2.570644595555556E-2</v>
      </c>
      <c r="AG60" s="35">
        <f t="shared" si="5"/>
        <v>-2.570644595555556E-2</v>
      </c>
      <c r="AH60" s="35">
        <f t="shared" si="5"/>
        <v>-2.570644595555556E-2</v>
      </c>
      <c r="AI60" s="35">
        <f t="shared" si="5"/>
        <v>-2.570644595555556E-2</v>
      </c>
      <c r="AJ60" s="35">
        <f t="shared" si="5"/>
        <v>-2.570644595555556E-2</v>
      </c>
      <c r="AK60" s="35">
        <f t="shared" si="5"/>
        <v>-2.570644595555556E-2</v>
      </c>
      <c r="AL60" s="35">
        <f t="shared" si="5"/>
        <v>-2.570644595555556E-2</v>
      </c>
      <c r="AM60" s="35">
        <f t="shared" si="5"/>
        <v>-2.570644595555556E-2</v>
      </c>
      <c r="AN60" s="35">
        <f t="shared" si="5"/>
        <v>-2.570644595555556E-2</v>
      </c>
      <c r="AO60" s="35">
        <f t="shared" si="5"/>
        <v>-2.570644595555556E-2</v>
      </c>
      <c r="AP60" s="35">
        <f t="shared" si="5"/>
        <v>-2.570644595555556E-2</v>
      </c>
      <c r="AQ60" s="35">
        <f t="shared" si="5"/>
        <v>-2.570644595555556E-2</v>
      </c>
      <c r="AR60" s="35">
        <f t="shared" si="5"/>
        <v>-2.570644595555556E-2</v>
      </c>
      <c r="AS60" s="35">
        <f t="shared" si="5"/>
        <v>-2.570644595555556E-2</v>
      </c>
      <c r="AT60" s="35">
        <f t="shared" si="5"/>
        <v>-2.570644595555556E-2</v>
      </c>
      <c r="AU60" s="35">
        <f t="shared" si="5"/>
        <v>-2.570644595555556E-2</v>
      </c>
      <c r="AV60" s="35">
        <f t="shared" si="5"/>
        <v>-2.570644595555556E-2</v>
      </c>
      <c r="AW60" s="35">
        <f t="shared" si="5"/>
        <v>-2.570644595555556E-2</v>
      </c>
      <c r="AX60" s="35">
        <f t="shared" si="5"/>
        <v>-2.570644595555556E-2</v>
      </c>
      <c r="AY60" s="35">
        <f t="shared" si="5"/>
        <v>-1.7783194022222226E-2</v>
      </c>
      <c r="AZ60" s="35">
        <f t="shared" si="5"/>
        <v>-9.1754215777777783E-3</v>
      </c>
      <c r="BA60" s="35">
        <f t="shared" si="5"/>
        <v>0</v>
      </c>
      <c r="BB60" s="35">
        <f t="shared" si="5"/>
        <v>0</v>
      </c>
      <c r="BC60" s="35">
        <f t="shared" si="5"/>
        <v>0</v>
      </c>
      <c r="BD60" s="35">
        <f t="shared" si="5"/>
        <v>0</v>
      </c>
    </row>
    <row r="61" spans="1:56" ht="17.25" hidden="1" customHeight="1" outlineLevel="1" x14ac:dyDescent="0.35">
      <c r="A61" s="114"/>
      <c r="B61" s="9" t="s">
        <v>34</v>
      </c>
      <c r="C61" s="9" t="s">
        <v>60</v>
      </c>
      <c r="D61" s="9" t="s">
        <v>39</v>
      </c>
      <c r="E61" s="35">
        <v>0</v>
      </c>
      <c r="F61" s="35">
        <f>E62</f>
        <v>-0.35654633699999999</v>
      </c>
      <c r="G61" s="35">
        <f t="shared" ref="G61:BD61" si="6">F62</f>
        <v>-0.73597284506666671</v>
      </c>
      <c r="H61" s="35">
        <f t="shared" si="6"/>
        <v>-1.132335791688889</v>
      </c>
      <c r="I61" s="35">
        <f t="shared" si="6"/>
        <v>-1.1066293457333334</v>
      </c>
      <c r="J61" s="35">
        <f t="shared" si="6"/>
        <v>-1.0809228997777778</v>
      </c>
      <c r="K61" s="35">
        <f t="shared" si="6"/>
        <v>-1.0552164538222222</v>
      </c>
      <c r="L61" s="35">
        <f t="shared" si="6"/>
        <v>-1.0295100078666666</v>
      </c>
      <c r="M61" s="35">
        <f t="shared" si="6"/>
        <v>-1.003803561911111</v>
      </c>
      <c r="N61" s="35">
        <f t="shared" si="6"/>
        <v>-0.97809711595555537</v>
      </c>
      <c r="O61" s="35">
        <f t="shared" si="6"/>
        <v>-0.95239066999999977</v>
      </c>
      <c r="P61" s="35">
        <f t="shared" si="6"/>
        <v>-0.92668422404444417</v>
      </c>
      <c r="Q61" s="35">
        <f t="shared" si="6"/>
        <v>-0.90097777808888857</v>
      </c>
      <c r="R61" s="35">
        <f t="shared" si="6"/>
        <v>-0.87527133213333297</v>
      </c>
      <c r="S61" s="35">
        <f t="shared" si="6"/>
        <v>-0.84956488617777737</v>
      </c>
      <c r="T61" s="35">
        <f t="shared" si="6"/>
        <v>-0.82385844022222177</v>
      </c>
      <c r="U61" s="35">
        <f t="shared" si="6"/>
        <v>-0.79815199426666616</v>
      </c>
      <c r="V61" s="35">
        <f t="shared" si="6"/>
        <v>-0.77244554831111056</v>
      </c>
      <c r="W61" s="35">
        <f t="shared" si="6"/>
        <v>-0.74673910235555496</v>
      </c>
      <c r="X61" s="35">
        <f t="shared" si="6"/>
        <v>-0.72103265639999936</v>
      </c>
      <c r="Y61" s="35">
        <f t="shared" si="6"/>
        <v>-0.69532621044444376</v>
      </c>
      <c r="Z61" s="35">
        <f t="shared" si="6"/>
        <v>-0.66961976448888816</v>
      </c>
      <c r="AA61" s="35">
        <f t="shared" si="6"/>
        <v>-0.64391331853333256</v>
      </c>
      <c r="AB61" s="35">
        <f t="shared" si="6"/>
        <v>-0.61820687257777696</v>
      </c>
      <c r="AC61" s="35">
        <f t="shared" si="6"/>
        <v>-0.59250042662222135</v>
      </c>
      <c r="AD61" s="35">
        <f t="shared" si="6"/>
        <v>-0.56679398066666575</v>
      </c>
      <c r="AE61" s="35">
        <f t="shared" si="6"/>
        <v>-0.54108753471111015</v>
      </c>
      <c r="AF61" s="35">
        <f t="shared" si="6"/>
        <v>-0.51538108875555455</v>
      </c>
      <c r="AG61" s="35">
        <f t="shared" si="6"/>
        <v>-0.489674642799999</v>
      </c>
      <c r="AH61" s="35">
        <f t="shared" si="6"/>
        <v>-0.46396819684444346</v>
      </c>
      <c r="AI61" s="35">
        <f t="shared" si="6"/>
        <v>-0.43826175088888791</v>
      </c>
      <c r="AJ61" s="35">
        <f t="shared" si="6"/>
        <v>-0.41255530493333237</v>
      </c>
      <c r="AK61" s="35">
        <f t="shared" si="6"/>
        <v>-0.38684885897777682</v>
      </c>
      <c r="AL61" s="35">
        <f t="shared" si="6"/>
        <v>-0.36114241302222128</v>
      </c>
      <c r="AM61" s="35">
        <f t="shared" si="6"/>
        <v>-0.33543596706666573</v>
      </c>
      <c r="AN61" s="35">
        <f t="shared" si="6"/>
        <v>-0.30972952111111018</v>
      </c>
      <c r="AO61" s="35">
        <f t="shared" si="6"/>
        <v>-0.28402307515555464</v>
      </c>
      <c r="AP61" s="35">
        <f t="shared" si="6"/>
        <v>-0.25831662919999909</v>
      </c>
      <c r="AQ61" s="35">
        <f t="shared" si="6"/>
        <v>-0.23261018324444355</v>
      </c>
      <c r="AR61" s="35">
        <f t="shared" si="6"/>
        <v>-0.206903737288888</v>
      </c>
      <c r="AS61" s="35">
        <f t="shared" si="6"/>
        <v>-0.18119729133333246</v>
      </c>
      <c r="AT61" s="35">
        <f t="shared" si="6"/>
        <v>-0.15549084537777691</v>
      </c>
      <c r="AU61" s="35">
        <f t="shared" si="6"/>
        <v>-0.12978439942222136</v>
      </c>
      <c r="AV61" s="35">
        <f t="shared" si="6"/>
        <v>-0.1040779534666658</v>
      </c>
      <c r="AW61" s="35">
        <f t="shared" si="6"/>
        <v>-7.8371507511110244E-2</v>
      </c>
      <c r="AX61" s="35">
        <f t="shared" si="6"/>
        <v>-5.2665061555554685E-2</v>
      </c>
      <c r="AY61" s="35">
        <f t="shared" si="6"/>
        <v>-2.6958615599999125E-2</v>
      </c>
      <c r="AZ61" s="35">
        <f t="shared" si="6"/>
        <v>-9.1754215777768988E-3</v>
      </c>
      <c r="BA61" s="35">
        <f t="shared" si="6"/>
        <v>8.795048023202412E-16</v>
      </c>
      <c r="BB61" s="35">
        <f t="shared" si="6"/>
        <v>8.795048023202412E-16</v>
      </c>
      <c r="BC61" s="35">
        <f t="shared" si="6"/>
        <v>8.795048023202412E-16</v>
      </c>
      <c r="BD61" s="35">
        <f t="shared" si="6"/>
        <v>8.795048023202412E-16</v>
      </c>
    </row>
    <row r="62" spans="1:56" ht="16.5" hidden="1" customHeight="1" outlineLevel="1" x14ac:dyDescent="0.3">
      <c r="A62" s="114"/>
      <c r="B62" s="9" t="s">
        <v>33</v>
      </c>
      <c r="C62" s="9" t="s">
        <v>67</v>
      </c>
      <c r="D62" s="9" t="s">
        <v>39</v>
      </c>
      <c r="E62" s="35">
        <f t="shared" ref="E62:BD62" si="7">E28-E60+E61</f>
        <v>-0.35654633699999999</v>
      </c>
      <c r="F62" s="35">
        <f t="shared" si="7"/>
        <v>-0.73597284506666671</v>
      </c>
      <c r="G62" s="35">
        <f t="shared" si="7"/>
        <v>-1.132335791688889</v>
      </c>
      <c r="H62" s="35">
        <f t="shared" si="7"/>
        <v>-1.1066293457333334</v>
      </c>
      <c r="I62" s="35">
        <f t="shared" si="7"/>
        <v>-1.0809228997777778</v>
      </c>
      <c r="J62" s="35">
        <f t="shared" si="7"/>
        <v>-1.0552164538222222</v>
      </c>
      <c r="K62" s="35">
        <f t="shared" si="7"/>
        <v>-1.0295100078666666</v>
      </c>
      <c r="L62" s="35">
        <f t="shared" si="7"/>
        <v>-1.003803561911111</v>
      </c>
      <c r="M62" s="35">
        <f t="shared" si="7"/>
        <v>-0.97809711595555537</v>
      </c>
      <c r="N62" s="35">
        <f t="shared" si="7"/>
        <v>-0.95239066999999977</v>
      </c>
      <c r="O62" s="35">
        <f t="shared" si="7"/>
        <v>-0.92668422404444417</v>
      </c>
      <c r="P62" s="35">
        <f t="shared" si="7"/>
        <v>-0.90097777808888857</v>
      </c>
      <c r="Q62" s="35">
        <f t="shared" si="7"/>
        <v>-0.87527133213333297</v>
      </c>
      <c r="R62" s="35">
        <f t="shared" si="7"/>
        <v>-0.84956488617777737</v>
      </c>
      <c r="S62" s="35">
        <f t="shared" si="7"/>
        <v>-0.82385844022222177</v>
      </c>
      <c r="T62" s="35">
        <f t="shared" si="7"/>
        <v>-0.79815199426666616</v>
      </c>
      <c r="U62" s="35">
        <f t="shared" si="7"/>
        <v>-0.77244554831111056</v>
      </c>
      <c r="V62" s="35">
        <f t="shared" si="7"/>
        <v>-0.74673910235555496</v>
      </c>
      <c r="W62" s="35">
        <f t="shared" si="7"/>
        <v>-0.72103265639999936</v>
      </c>
      <c r="X62" s="35">
        <f t="shared" si="7"/>
        <v>-0.69532621044444376</v>
      </c>
      <c r="Y62" s="35">
        <f t="shared" si="7"/>
        <v>-0.66961976448888816</v>
      </c>
      <c r="Z62" s="35">
        <f t="shared" si="7"/>
        <v>-0.64391331853333256</v>
      </c>
      <c r="AA62" s="35">
        <f t="shared" si="7"/>
        <v>-0.61820687257777696</v>
      </c>
      <c r="AB62" s="35">
        <f t="shared" si="7"/>
        <v>-0.59250042662222135</v>
      </c>
      <c r="AC62" s="35">
        <f t="shared" si="7"/>
        <v>-0.56679398066666575</v>
      </c>
      <c r="AD62" s="35">
        <f t="shared" si="7"/>
        <v>-0.54108753471111015</v>
      </c>
      <c r="AE62" s="35">
        <f t="shared" si="7"/>
        <v>-0.51538108875555455</v>
      </c>
      <c r="AF62" s="35">
        <f t="shared" si="7"/>
        <v>-0.489674642799999</v>
      </c>
      <c r="AG62" s="35">
        <f t="shared" si="7"/>
        <v>-0.46396819684444346</v>
      </c>
      <c r="AH62" s="35">
        <f t="shared" si="7"/>
        <v>-0.43826175088888791</v>
      </c>
      <c r="AI62" s="35">
        <f t="shared" si="7"/>
        <v>-0.41255530493333237</v>
      </c>
      <c r="AJ62" s="35">
        <f t="shared" si="7"/>
        <v>-0.38684885897777682</v>
      </c>
      <c r="AK62" s="35">
        <f t="shared" si="7"/>
        <v>-0.36114241302222128</v>
      </c>
      <c r="AL62" s="35">
        <f t="shared" si="7"/>
        <v>-0.33543596706666573</v>
      </c>
      <c r="AM62" s="35">
        <f t="shared" si="7"/>
        <v>-0.30972952111111018</v>
      </c>
      <c r="AN62" s="35">
        <f t="shared" si="7"/>
        <v>-0.28402307515555464</v>
      </c>
      <c r="AO62" s="35">
        <f t="shared" si="7"/>
        <v>-0.25831662919999909</v>
      </c>
      <c r="AP62" s="35">
        <f t="shared" si="7"/>
        <v>-0.23261018324444355</v>
      </c>
      <c r="AQ62" s="35">
        <f t="shared" si="7"/>
        <v>-0.206903737288888</v>
      </c>
      <c r="AR62" s="35">
        <f t="shared" si="7"/>
        <v>-0.18119729133333246</v>
      </c>
      <c r="AS62" s="35">
        <f t="shared" si="7"/>
        <v>-0.15549084537777691</v>
      </c>
      <c r="AT62" s="35">
        <f t="shared" si="7"/>
        <v>-0.12978439942222136</v>
      </c>
      <c r="AU62" s="35">
        <f t="shared" si="7"/>
        <v>-0.1040779534666658</v>
      </c>
      <c r="AV62" s="35">
        <f t="shared" si="7"/>
        <v>-7.8371507511110244E-2</v>
      </c>
      <c r="AW62" s="35">
        <f t="shared" si="7"/>
        <v>-5.2665061555554685E-2</v>
      </c>
      <c r="AX62" s="35">
        <f t="shared" si="7"/>
        <v>-2.6958615599999125E-2</v>
      </c>
      <c r="AY62" s="35">
        <f t="shared" si="7"/>
        <v>-9.1754215777768988E-3</v>
      </c>
      <c r="AZ62" s="35">
        <f t="shared" si="7"/>
        <v>8.795048023202412E-16</v>
      </c>
      <c r="BA62" s="35">
        <f t="shared" si="7"/>
        <v>8.795048023202412E-16</v>
      </c>
      <c r="BB62" s="35">
        <f t="shared" si="7"/>
        <v>8.795048023202412E-16</v>
      </c>
      <c r="BC62" s="35">
        <f t="shared" si="7"/>
        <v>8.795048023202412E-16</v>
      </c>
      <c r="BD62" s="35">
        <f t="shared" si="7"/>
        <v>8.795048023202412E-16</v>
      </c>
    </row>
    <row r="63" spans="1:56" ht="16.5" collapsed="1" x14ac:dyDescent="0.3">
      <c r="A63" s="114"/>
      <c r="B63" s="9" t="s">
        <v>8</v>
      </c>
      <c r="C63" s="11" t="s">
        <v>66</v>
      </c>
      <c r="D63" s="9" t="s">
        <v>39</v>
      </c>
      <c r="E63" s="35">
        <f>AVERAGE(E61:E62)*'Fixed data'!$C$3</f>
        <v>-7.1309267399999997E-3</v>
      </c>
      <c r="F63" s="35">
        <f>AVERAGE(F61:F62)*'Fixed data'!$C$3</f>
        <v>-2.1850383641333335E-2</v>
      </c>
      <c r="G63" s="35">
        <f>AVERAGE(G61:G62)*'Fixed data'!$C$3</f>
        <v>-3.7366172735111114E-2</v>
      </c>
      <c r="H63" s="35">
        <f>AVERAGE(H61:H62)*'Fixed data'!$C$3</f>
        <v>-4.4779302748444445E-2</v>
      </c>
      <c r="I63" s="35">
        <f>AVERAGE(I61:I62)*'Fixed data'!$C$3</f>
        <v>-4.3751044910222227E-2</v>
      </c>
      <c r="J63" s="35">
        <f>AVERAGE(J61:J62)*'Fixed data'!$C$3</f>
        <v>-4.2722787072000001E-2</v>
      </c>
      <c r="K63" s="35">
        <f>AVERAGE(K61:K62)*'Fixed data'!$C$3</f>
        <v>-4.1694529233777776E-2</v>
      </c>
      <c r="L63" s="35">
        <f>AVERAGE(L61:L62)*'Fixed data'!$C$3</f>
        <v>-4.066627139555555E-2</v>
      </c>
      <c r="M63" s="35">
        <f>AVERAGE(M61:M62)*'Fixed data'!$C$3</f>
        <v>-3.9638013557333325E-2</v>
      </c>
      <c r="N63" s="35">
        <f>AVERAGE(N61:N62)*'Fixed data'!$C$3</f>
        <v>-3.8609755719111107E-2</v>
      </c>
      <c r="O63" s="35">
        <f>AVERAGE(O61:O62)*'Fixed data'!$C$3</f>
        <v>-3.7581497880888881E-2</v>
      </c>
      <c r="P63" s="35">
        <f>AVERAGE(P61:P62)*'Fixed data'!$C$3</f>
        <v>-3.6553240042666656E-2</v>
      </c>
      <c r="Q63" s="35">
        <f>AVERAGE(Q61:Q62)*'Fixed data'!$C$3</f>
        <v>-3.552498220444443E-2</v>
      </c>
      <c r="R63" s="35">
        <f>AVERAGE(R61:R62)*'Fixed data'!$C$3</f>
        <v>-3.4496724366222205E-2</v>
      </c>
      <c r="S63" s="35">
        <f>AVERAGE(S61:S62)*'Fixed data'!$C$3</f>
        <v>-3.3468466527999986E-2</v>
      </c>
      <c r="T63" s="35">
        <f>AVERAGE(T61:T62)*'Fixed data'!$C$3</f>
        <v>-3.2440208689777761E-2</v>
      </c>
      <c r="U63" s="35">
        <f>AVERAGE(U61:U62)*'Fixed data'!$C$3</f>
        <v>-3.1411950851555535E-2</v>
      </c>
      <c r="V63" s="35">
        <f>AVERAGE(V61:V62)*'Fixed data'!$C$3</f>
        <v>-3.038369301333331E-2</v>
      </c>
      <c r="W63" s="35">
        <f>AVERAGE(W61:W62)*'Fixed data'!$C$3</f>
        <v>-2.9355435175111088E-2</v>
      </c>
      <c r="X63" s="35">
        <f>AVERAGE(X61:X62)*'Fixed data'!$C$3</f>
        <v>-2.8327177336888863E-2</v>
      </c>
      <c r="Y63" s="35">
        <f>AVERAGE(Y61:Y62)*'Fixed data'!$C$3</f>
        <v>-2.7298919498666641E-2</v>
      </c>
      <c r="Z63" s="35">
        <f>AVERAGE(Z61:Z62)*'Fixed data'!$C$3</f>
        <v>-2.6270661660444415E-2</v>
      </c>
      <c r="AA63" s="35">
        <f>AVERAGE(AA61:AA62)*'Fixed data'!$C$3</f>
        <v>-2.524240382222219E-2</v>
      </c>
      <c r="AB63" s="35">
        <f>AVERAGE(AB61:AB62)*'Fixed data'!$C$3</f>
        <v>-2.4214145983999968E-2</v>
      </c>
      <c r="AC63" s="35">
        <f>AVERAGE(AC61:AC62)*'Fixed data'!$C$3</f>
        <v>-2.3185888145777742E-2</v>
      </c>
      <c r="AD63" s="35">
        <f>AVERAGE(AD61:AD62)*'Fixed data'!$C$3</f>
        <v>-2.2157630307555517E-2</v>
      </c>
      <c r="AE63" s="35">
        <f>AVERAGE(AE61:AE62)*'Fixed data'!$C$3</f>
        <v>-2.1129372469333295E-2</v>
      </c>
      <c r="AF63" s="35">
        <f>AVERAGE(AF61:AF62)*'Fixed data'!$C$3</f>
        <v>-2.0101114631111069E-2</v>
      </c>
      <c r="AG63" s="35">
        <f>AVERAGE(AG61:AG62)*'Fixed data'!$C$3</f>
        <v>-1.9072856792888851E-2</v>
      </c>
      <c r="AH63" s="35">
        <f>AVERAGE(AH61:AH62)*'Fixed data'!$C$3</f>
        <v>-1.8044598954666626E-2</v>
      </c>
      <c r="AI63" s="35">
        <f>AVERAGE(AI61:AI62)*'Fixed data'!$C$3</f>
        <v>-1.7016341116444407E-2</v>
      </c>
      <c r="AJ63" s="35">
        <f>AVERAGE(AJ61:AJ62)*'Fixed data'!$C$3</f>
        <v>-1.5988083278222182E-2</v>
      </c>
      <c r="AK63" s="35">
        <f>AVERAGE(AK61:AK62)*'Fixed data'!$C$3</f>
        <v>-1.4959825439999963E-2</v>
      </c>
      <c r="AL63" s="35">
        <f>AVERAGE(AL61:AL62)*'Fixed data'!$C$3</f>
        <v>-1.3931567601777739E-2</v>
      </c>
      <c r="AM63" s="35">
        <f>AVERAGE(AM61:AM62)*'Fixed data'!$C$3</f>
        <v>-1.2903309763555519E-2</v>
      </c>
      <c r="AN63" s="35">
        <f>AVERAGE(AN61:AN62)*'Fixed data'!$C$3</f>
        <v>-1.1875051925333295E-2</v>
      </c>
      <c r="AO63" s="35">
        <f>AVERAGE(AO61:AO62)*'Fixed data'!$C$3</f>
        <v>-1.0846794087111075E-2</v>
      </c>
      <c r="AP63" s="35">
        <f>AVERAGE(AP61:AP62)*'Fixed data'!$C$3</f>
        <v>-9.8185362488888532E-3</v>
      </c>
      <c r="AQ63" s="35">
        <f>AVERAGE(AQ61:AQ62)*'Fixed data'!$C$3</f>
        <v>-8.7902784106666312E-3</v>
      </c>
      <c r="AR63" s="35">
        <f>AVERAGE(AR61:AR62)*'Fixed data'!$C$3</f>
        <v>-7.7620205724444093E-3</v>
      </c>
      <c r="AS63" s="35">
        <f>AVERAGE(AS61:AS62)*'Fixed data'!$C$3</f>
        <v>-6.7337627342221873E-3</v>
      </c>
      <c r="AT63" s="35">
        <f>AVERAGE(AT61:AT62)*'Fixed data'!$C$3</f>
        <v>-5.7055048959999653E-3</v>
      </c>
      <c r="AU63" s="35">
        <f>AVERAGE(AU61:AU62)*'Fixed data'!$C$3</f>
        <v>-4.6772470577777434E-3</v>
      </c>
      <c r="AV63" s="35">
        <f>AVERAGE(AV61:AV62)*'Fixed data'!$C$3</f>
        <v>-3.648989219555521E-3</v>
      </c>
      <c r="AW63" s="35">
        <f>AVERAGE(AW61:AW62)*'Fixed data'!$C$3</f>
        <v>-2.620731381333299E-3</v>
      </c>
      <c r="AX63" s="35">
        <f>AVERAGE(AX61:AX62)*'Fixed data'!$C$3</f>
        <v>-1.5924735431110761E-3</v>
      </c>
      <c r="AY63" s="35">
        <f>AVERAGE(AY61:AY62)*'Fixed data'!$C$3</f>
        <v>-7.226807435555205E-4</v>
      </c>
      <c r="AZ63" s="35">
        <f>AVERAGE(AZ61:AZ62)*'Fixed data'!$C$3</f>
        <v>-1.8350843155552038E-4</v>
      </c>
      <c r="BA63" s="35">
        <f>AVERAGE(BA61:BA62)*'Fixed data'!$C$3</f>
        <v>3.518019209280965E-17</v>
      </c>
      <c r="BB63" s="35">
        <f>AVERAGE(BB61:BB62)*'Fixed data'!$C$3</f>
        <v>3.518019209280965E-17</v>
      </c>
      <c r="BC63" s="35">
        <f>AVERAGE(BC61:BC62)*'Fixed data'!$C$3</f>
        <v>3.518019209280965E-17</v>
      </c>
      <c r="BD63" s="35">
        <f>AVERAGE(BD61:BD62)*'Fixed data'!$C$3</f>
        <v>3.518019209280965E-17</v>
      </c>
    </row>
    <row r="64" spans="1:56" ht="15.75" thickBot="1" x14ac:dyDescent="0.35">
      <c r="A64" s="113"/>
      <c r="B64" s="12" t="s">
        <v>93</v>
      </c>
      <c r="C64" s="12" t="s">
        <v>44</v>
      </c>
      <c r="D64" s="12" t="s">
        <v>39</v>
      </c>
      <c r="E64" s="53">
        <f t="shared" ref="E64:BD64" si="8">E29+E60+E63</f>
        <v>-0.15993649974000002</v>
      </c>
      <c r="F64" s="53">
        <f t="shared" si="8"/>
        <v>-0.19578067557466672</v>
      </c>
      <c r="G64" s="53">
        <f t="shared" si="8"/>
        <v>-0.23085175611288891</v>
      </c>
      <c r="H64" s="53">
        <f t="shared" si="8"/>
        <v>-7.0485748704000012E-2</v>
      </c>
      <c r="I64" s="53">
        <f t="shared" si="8"/>
        <v>-6.9457490865777793E-2</v>
      </c>
      <c r="J64" s="53">
        <f t="shared" si="8"/>
        <v>-6.8429233027555561E-2</v>
      </c>
      <c r="K64" s="53">
        <f t="shared" si="8"/>
        <v>-6.7400975189333329E-2</v>
      </c>
      <c r="L64" s="53">
        <f t="shared" si="8"/>
        <v>-6.637271735111111E-2</v>
      </c>
      <c r="M64" s="53">
        <f t="shared" si="8"/>
        <v>-6.5344459512888892E-2</v>
      </c>
      <c r="N64" s="53">
        <f t="shared" si="8"/>
        <v>-6.4316201674666673E-2</v>
      </c>
      <c r="O64" s="53">
        <f t="shared" si="8"/>
        <v>-6.3287943836444441E-2</v>
      </c>
      <c r="P64" s="53">
        <f t="shared" si="8"/>
        <v>-6.2259685998222215E-2</v>
      </c>
      <c r="Q64" s="53">
        <f t="shared" si="8"/>
        <v>-6.123142815999999E-2</v>
      </c>
      <c r="R64" s="53">
        <f t="shared" si="8"/>
        <v>-6.0203170321777764E-2</v>
      </c>
      <c r="S64" s="53">
        <f t="shared" si="8"/>
        <v>-5.9174912483555546E-2</v>
      </c>
      <c r="T64" s="53">
        <f t="shared" si="8"/>
        <v>-5.8146654645333321E-2</v>
      </c>
      <c r="U64" s="53">
        <f t="shared" si="8"/>
        <v>-5.7118396807111095E-2</v>
      </c>
      <c r="V64" s="53">
        <f t="shared" si="8"/>
        <v>-5.609013896888887E-2</v>
      </c>
      <c r="W64" s="53">
        <f t="shared" si="8"/>
        <v>-5.5061881130666651E-2</v>
      </c>
      <c r="X64" s="53">
        <f t="shared" si="8"/>
        <v>-5.4033623292444419E-2</v>
      </c>
      <c r="Y64" s="53">
        <f t="shared" si="8"/>
        <v>-5.30053654542222E-2</v>
      </c>
      <c r="Z64" s="53">
        <f t="shared" si="8"/>
        <v>-5.1977107615999975E-2</v>
      </c>
      <c r="AA64" s="53">
        <f t="shared" si="8"/>
        <v>-5.0948849777777749E-2</v>
      </c>
      <c r="AB64" s="53">
        <f t="shared" si="8"/>
        <v>-4.9920591939555531E-2</v>
      </c>
      <c r="AC64" s="53">
        <f t="shared" si="8"/>
        <v>-4.8892334101333298E-2</v>
      </c>
      <c r="AD64" s="53">
        <f t="shared" si="8"/>
        <v>-4.786407626311108E-2</v>
      </c>
      <c r="AE64" s="53">
        <f t="shared" si="8"/>
        <v>-4.6835818424888855E-2</v>
      </c>
      <c r="AF64" s="53">
        <f t="shared" si="8"/>
        <v>-4.5807560586666629E-2</v>
      </c>
      <c r="AG64" s="53">
        <f t="shared" si="8"/>
        <v>-4.4779302748444411E-2</v>
      </c>
      <c r="AH64" s="53">
        <f t="shared" si="8"/>
        <v>-4.3751044910222185E-2</v>
      </c>
      <c r="AI64" s="53">
        <f t="shared" si="8"/>
        <v>-4.2722787071999967E-2</v>
      </c>
      <c r="AJ64" s="53">
        <f t="shared" si="8"/>
        <v>-4.1694529233777741E-2</v>
      </c>
      <c r="AK64" s="53">
        <f t="shared" si="8"/>
        <v>-4.0666271395555523E-2</v>
      </c>
      <c r="AL64" s="53">
        <f t="shared" si="8"/>
        <v>-3.9638013557333297E-2</v>
      </c>
      <c r="AM64" s="53">
        <f t="shared" si="8"/>
        <v>-3.8609755719111079E-2</v>
      </c>
      <c r="AN64" s="53">
        <f t="shared" si="8"/>
        <v>-3.7581497880888853E-2</v>
      </c>
      <c r="AO64" s="53">
        <f t="shared" si="8"/>
        <v>-3.6553240042666635E-2</v>
      </c>
      <c r="AP64" s="53">
        <f t="shared" si="8"/>
        <v>-3.5524982204444416E-2</v>
      </c>
      <c r="AQ64" s="53">
        <f t="shared" si="8"/>
        <v>-3.4496724366222191E-2</v>
      </c>
      <c r="AR64" s="53">
        <f t="shared" si="8"/>
        <v>-3.3468466527999965E-2</v>
      </c>
      <c r="AS64" s="53">
        <f t="shared" si="8"/>
        <v>-3.2440208689777747E-2</v>
      </c>
      <c r="AT64" s="53">
        <f t="shared" si="8"/>
        <v>-3.1411950851555528E-2</v>
      </c>
      <c r="AU64" s="53">
        <f t="shared" si="8"/>
        <v>-3.0383693013333303E-2</v>
      </c>
      <c r="AV64" s="53">
        <f t="shared" si="8"/>
        <v>-2.9355435175111081E-2</v>
      </c>
      <c r="AW64" s="53">
        <f t="shared" si="8"/>
        <v>-2.8327177336888859E-2</v>
      </c>
      <c r="AX64" s="53">
        <f t="shared" si="8"/>
        <v>-2.7298919498666637E-2</v>
      </c>
      <c r="AY64" s="53">
        <f t="shared" si="8"/>
        <v>-1.8505874765777745E-2</v>
      </c>
      <c r="AZ64" s="53">
        <f t="shared" si="8"/>
        <v>-9.3589300093332994E-3</v>
      </c>
      <c r="BA64" s="53">
        <f t="shared" si="8"/>
        <v>3.518019209280965E-17</v>
      </c>
      <c r="BB64" s="53">
        <f t="shared" si="8"/>
        <v>3.518019209280965E-17</v>
      </c>
      <c r="BC64" s="53">
        <f t="shared" si="8"/>
        <v>3.518019209280965E-17</v>
      </c>
      <c r="BD64" s="53">
        <f t="shared" si="8"/>
        <v>3.518019209280965E-17</v>
      </c>
    </row>
    <row r="65" spans="1:56" ht="12.75" customHeight="1" x14ac:dyDescent="0.3">
      <c r="A65" s="215" t="s">
        <v>228</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216"/>
      <c r="B66" s="9" t="s">
        <v>200</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216"/>
      <c r="B67" s="9" t="s">
        <v>296</v>
      </c>
      <c r="C67" s="11"/>
      <c r="D67" s="11" t="s">
        <v>39</v>
      </c>
      <c r="E67" s="82">
        <f>-'Baseline Workings'!C35</f>
        <v>-0.56432833333333299</v>
      </c>
      <c r="F67" s="82">
        <f>-'Baseline Workings'!D35</f>
        <v>-0.71527291666666692</v>
      </c>
      <c r="G67" s="82">
        <f>-'Baseline Workings'!E35</f>
        <v>-0.85874487999999993</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216"/>
      <c r="B68" s="9" t="s">
        <v>297</v>
      </c>
      <c r="C68" s="9"/>
      <c r="D68" s="9" t="s">
        <v>39</v>
      </c>
      <c r="E68" s="82">
        <f>-'Baseline Workings'!C36</f>
        <v>-1.7435398866661358</v>
      </c>
      <c r="F68" s="82">
        <f>-'Baseline Workings'!D36</f>
        <v>-2.2191826266659613</v>
      </c>
      <c r="G68" s="82">
        <f>-'Baseline Workings'!E36</f>
        <v>-2.6704951333349958</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216"/>
      <c r="B69" s="4" t="s">
        <v>201</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216"/>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216"/>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216"/>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216"/>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216"/>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216"/>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217"/>
      <c r="B76" s="13" t="s">
        <v>99</v>
      </c>
      <c r="C76" s="13"/>
      <c r="D76" s="13" t="s">
        <v>39</v>
      </c>
      <c r="E76" s="53">
        <f>SUM(E65:E75)</f>
        <v>-2.3078682199994689</v>
      </c>
      <c r="F76" s="53">
        <f t="shared" ref="F76:BD76" si="9">SUM(F65:F75)</f>
        <v>-2.9344555433326285</v>
      </c>
      <c r="G76" s="53">
        <f t="shared" si="9"/>
        <v>-3.5292400133349959</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-2.467804719739469</v>
      </c>
      <c r="F77" s="54">
        <f>IF('Fixed data'!$G$19=FALSE,F64+F76,F64)</f>
        <v>-3.130236218907295</v>
      </c>
      <c r="G77" s="54">
        <f>IF('Fixed data'!$G$19=FALSE,G64+G76,G64)</f>
        <v>-3.760091769447885</v>
      </c>
      <c r="H77" s="54">
        <f>IF('Fixed data'!$G$19=FALSE,H64+H76,H64)</f>
        <v>-7.0485748704000012E-2</v>
      </c>
      <c r="I77" s="54">
        <f>IF('Fixed data'!$G$19=FALSE,I64+I76,I64)</f>
        <v>-6.9457490865777793E-2</v>
      </c>
      <c r="J77" s="54">
        <f>IF('Fixed data'!$G$19=FALSE,J64+J76,J64)</f>
        <v>-6.8429233027555561E-2</v>
      </c>
      <c r="K77" s="54">
        <f>IF('Fixed data'!$G$19=FALSE,K64+K76,K64)</f>
        <v>-6.7400975189333329E-2</v>
      </c>
      <c r="L77" s="54">
        <f>IF('Fixed data'!$G$19=FALSE,L64+L76,L64)</f>
        <v>-6.637271735111111E-2</v>
      </c>
      <c r="M77" s="54">
        <f>IF('Fixed data'!$G$19=FALSE,M64+M76,M64)</f>
        <v>-6.5344459512888892E-2</v>
      </c>
      <c r="N77" s="54">
        <f>IF('Fixed data'!$G$19=FALSE,N64+N76,N64)</f>
        <v>-6.4316201674666673E-2</v>
      </c>
      <c r="O77" s="54">
        <f>IF('Fixed data'!$G$19=FALSE,O64+O76,O64)</f>
        <v>-6.3287943836444441E-2</v>
      </c>
      <c r="P77" s="54">
        <f>IF('Fixed data'!$G$19=FALSE,P64+P76,P64)</f>
        <v>-6.2259685998222215E-2</v>
      </c>
      <c r="Q77" s="54">
        <f>IF('Fixed data'!$G$19=FALSE,Q64+Q76,Q64)</f>
        <v>-6.123142815999999E-2</v>
      </c>
      <c r="R77" s="54">
        <f>IF('Fixed data'!$G$19=FALSE,R64+R76,R64)</f>
        <v>-6.0203170321777764E-2</v>
      </c>
      <c r="S77" s="54">
        <f>IF('Fixed data'!$G$19=FALSE,S64+S76,S64)</f>
        <v>-5.9174912483555546E-2</v>
      </c>
      <c r="T77" s="54">
        <f>IF('Fixed data'!$G$19=FALSE,T64+T76,T64)</f>
        <v>-5.8146654645333321E-2</v>
      </c>
      <c r="U77" s="54">
        <f>IF('Fixed data'!$G$19=FALSE,U64+U76,U64)</f>
        <v>-5.7118396807111095E-2</v>
      </c>
      <c r="V77" s="54">
        <f>IF('Fixed data'!$G$19=FALSE,V64+V76,V64)</f>
        <v>-5.609013896888887E-2</v>
      </c>
      <c r="W77" s="54">
        <f>IF('Fixed data'!$G$19=FALSE,W64+W76,W64)</f>
        <v>-5.5061881130666651E-2</v>
      </c>
      <c r="X77" s="54">
        <f>IF('Fixed data'!$G$19=FALSE,X64+X76,X64)</f>
        <v>-5.4033623292444419E-2</v>
      </c>
      <c r="Y77" s="54">
        <f>IF('Fixed data'!$G$19=FALSE,Y64+Y76,Y64)</f>
        <v>-5.30053654542222E-2</v>
      </c>
      <c r="Z77" s="54">
        <f>IF('Fixed data'!$G$19=FALSE,Z64+Z76,Z64)</f>
        <v>-5.1977107615999975E-2</v>
      </c>
      <c r="AA77" s="54">
        <f>IF('Fixed data'!$G$19=FALSE,AA64+AA76,AA64)</f>
        <v>-5.0948849777777749E-2</v>
      </c>
      <c r="AB77" s="54">
        <f>IF('Fixed data'!$G$19=FALSE,AB64+AB76,AB64)</f>
        <v>-4.9920591939555531E-2</v>
      </c>
      <c r="AC77" s="54">
        <f>IF('Fixed data'!$G$19=FALSE,AC64+AC76,AC64)</f>
        <v>-4.8892334101333298E-2</v>
      </c>
      <c r="AD77" s="54">
        <f>IF('Fixed data'!$G$19=FALSE,AD64+AD76,AD64)</f>
        <v>-4.786407626311108E-2</v>
      </c>
      <c r="AE77" s="54">
        <f>IF('Fixed data'!$G$19=FALSE,AE64+AE76,AE64)</f>
        <v>-4.6835818424888855E-2</v>
      </c>
      <c r="AF77" s="54">
        <f>IF('Fixed data'!$G$19=FALSE,AF64+AF76,AF64)</f>
        <v>-4.5807560586666629E-2</v>
      </c>
      <c r="AG77" s="54">
        <f>IF('Fixed data'!$G$19=FALSE,AG64+AG76,AG64)</f>
        <v>-4.4779302748444411E-2</v>
      </c>
      <c r="AH77" s="54">
        <f>IF('Fixed data'!$G$19=FALSE,AH64+AH76,AH64)</f>
        <v>-4.3751044910222185E-2</v>
      </c>
      <c r="AI77" s="54">
        <f>IF('Fixed data'!$G$19=FALSE,AI64+AI76,AI64)</f>
        <v>-4.2722787071999967E-2</v>
      </c>
      <c r="AJ77" s="54">
        <f>IF('Fixed data'!$G$19=FALSE,AJ64+AJ76,AJ64)</f>
        <v>-4.1694529233777741E-2</v>
      </c>
      <c r="AK77" s="54">
        <f>IF('Fixed data'!$G$19=FALSE,AK64+AK76,AK64)</f>
        <v>-4.0666271395555523E-2</v>
      </c>
      <c r="AL77" s="54">
        <f>IF('Fixed data'!$G$19=FALSE,AL64+AL76,AL64)</f>
        <v>-3.9638013557333297E-2</v>
      </c>
      <c r="AM77" s="54">
        <f>IF('Fixed data'!$G$19=FALSE,AM64+AM76,AM64)</f>
        <v>-3.8609755719111079E-2</v>
      </c>
      <c r="AN77" s="54">
        <f>IF('Fixed data'!$G$19=FALSE,AN64+AN76,AN64)</f>
        <v>-3.7581497880888853E-2</v>
      </c>
      <c r="AO77" s="54">
        <f>IF('Fixed data'!$G$19=FALSE,AO64+AO76,AO64)</f>
        <v>-3.6553240042666635E-2</v>
      </c>
      <c r="AP77" s="54">
        <f>IF('Fixed data'!$G$19=FALSE,AP64+AP76,AP64)</f>
        <v>-3.5524982204444416E-2</v>
      </c>
      <c r="AQ77" s="54">
        <f>IF('Fixed data'!$G$19=FALSE,AQ64+AQ76,AQ64)</f>
        <v>-3.4496724366222191E-2</v>
      </c>
      <c r="AR77" s="54">
        <f>IF('Fixed data'!$G$19=FALSE,AR64+AR76,AR64)</f>
        <v>-3.3468466527999965E-2</v>
      </c>
      <c r="AS77" s="54">
        <f>IF('Fixed data'!$G$19=FALSE,AS64+AS76,AS64)</f>
        <v>-3.2440208689777747E-2</v>
      </c>
      <c r="AT77" s="54">
        <f>IF('Fixed data'!$G$19=FALSE,AT64+AT76,AT64)</f>
        <v>-3.1411950851555528E-2</v>
      </c>
      <c r="AU77" s="54">
        <f>IF('Fixed data'!$G$19=FALSE,AU64+AU76,AU64)</f>
        <v>-3.0383693013333303E-2</v>
      </c>
      <c r="AV77" s="54">
        <f>IF('Fixed data'!$G$19=FALSE,AV64+AV76,AV64)</f>
        <v>-2.9355435175111081E-2</v>
      </c>
      <c r="AW77" s="54">
        <f>IF('Fixed data'!$G$19=FALSE,AW64+AW76,AW64)</f>
        <v>-2.8327177336888859E-2</v>
      </c>
      <c r="AX77" s="54">
        <f>IF('Fixed data'!$G$19=FALSE,AX64+AX76,AX64)</f>
        <v>-2.7298919498666637E-2</v>
      </c>
      <c r="AY77" s="54">
        <f>IF('Fixed data'!$G$19=FALSE,AY64+AY76,AY64)</f>
        <v>-1.8505874765777745E-2</v>
      </c>
      <c r="AZ77" s="54">
        <f>IF('Fixed data'!$G$19=FALSE,AZ64+AZ76,AZ64)</f>
        <v>-9.3589300093332994E-3</v>
      </c>
      <c r="BA77" s="54">
        <f>IF('Fixed data'!$G$19=FALSE,BA64+BA76,BA64)</f>
        <v>3.518019209280965E-17</v>
      </c>
      <c r="BB77" s="54">
        <f>IF('Fixed data'!$G$19=FALSE,BB64+BB76,BB64)</f>
        <v>3.518019209280965E-17</v>
      </c>
      <c r="BC77" s="54">
        <f>IF('Fixed data'!$G$19=FALSE,BC64+BC76,BC64)</f>
        <v>3.518019209280965E-17</v>
      </c>
      <c r="BD77" s="54">
        <f>IF('Fixed data'!$G$19=FALSE,BD64+BD76,BD64)</f>
        <v>3.518019209280965E-17</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-2.3843523862217095</v>
      </c>
      <c r="F80" s="55">
        <f t="shared" ref="F80:BD80" si="10">F77*F78</f>
        <v>-2.9221090050244301</v>
      </c>
      <c r="G80" s="55">
        <f t="shared" si="10"/>
        <v>-3.3913873440958873</v>
      </c>
      <c r="H80" s="55">
        <f t="shared" si="10"/>
        <v>-6.1424257871615533E-2</v>
      </c>
      <c r="I80" s="55">
        <f t="shared" si="10"/>
        <v>-5.8481343546305943E-2</v>
      </c>
      <c r="J80" s="55">
        <f t="shared" si="10"/>
        <v>-5.5667225157401808E-2</v>
      </c>
      <c r="K80" s="55">
        <f t="shared" si="10"/>
        <v>-5.2976557240090358E-2</v>
      </c>
      <c r="L80" s="55">
        <f t="shared" si="10"/>
        <v>-5.0404208573908621E-2</v>
      </c>
      <c r="M80" s="55">
        <f t="shared" si="10"/>
        <v>-4.7945253805596846E-2</v>
      </c>
      <c r="N80" s="55">
        <f t="shared" si="10"/>
        <v>-4.559496539352316E-2</v>
      </c>
      <c r="O80" s="55">
        <f t="shared" si="10"/>
        <v>-4.3348805861510034E-2</v>
      </c>
      <c r="P80" s="55">
        <f t="shared" si="10"/>
        <v>-4.1202420350348996E-2</v>
      </c>
      <c r="Q80" s="55">
        <f t="shared" si="10"/>
        <v>-3.9151629455728171E-2</v>
      </c>
      <c r="R80" s="55">
        <f t="shared" si="10"/>
        <v>-3.7192422341719336E-2</v>
      </c>
      <c r="S80" s="55">
        <f t="shared" si="10"/>
        <v>-3.5320950119378164E-2</v>
      </c>
      <c r="T80" s="55">
        <f t="shared" si="10"/>
        <v>-3.3533519480401834E-2</v>
      </c>
      <c r="U80" s="55">
        <f t="shared" si="10"/>
        <v>-3.1826586576166195E-2</v>
      </c>
      <c r="V80" s="55">
        <f t="shared" si="10"/>
        <v>-3.0196751132826615E-2</v>
      </c>
      <c r="W80" s="55">
        <f t="shared" si="10"/>
        <v>-2.8640750793516679E-2</v>
      </c>
      <c r="X80" s="55">
        <f t="shared" si="10"/>
        <v>-2.7155455679015048E-2</v>
      </c>
      <c r="Y80" s="55">
        <f t="shared" si="10"/>
        <v>-2.5737863158574983E-2</v>
      </c>
      <c r="Z80" s="55">
        <f t="shared" si="10"/>
        <v>-2.4385092822922502E-2</v>
      </c>
      <c r="AA80" s="55">
        <f t="shared" si="10"/>
        <v>-2.3094381651730118E-2</v>
      </c>
      <c r="AB80" s="55">
        <f t="shared" si="10"/>
        <v>-2.1863079368161543E-2</v>
      </c>
      <c r="AC80" s="55">
        <f t="shared" si="10"/>
        <v>-2.0688643973361592E-2</v>
      </c>
      <c r="AD80" s="55">
        <f t="shared" si="10"/>
        <v>-1.9568637454033422E-2</v>
      </c>
      <c r="AE80" s="55">
        <f t="shared" si="10"/>
        <v>-1.8500721656503152E-2</v>
      </c>
      <c r="AF80" s="55">
        <f t="shared" si="10"/>
        <v>-1.7482654320920537E-2</v>
      </c>
      <c r="AG80" s="55">
        <f t="shared" si="10"/>
        <v>-1.6512285269483413E-2</v>
      </c>
      <c r="AH80" s="55">
        <f t="shared" si="10"/>
        <v>-1.5587552742803911E-2</v>
      </c>
      <c r="AI80" s="55">
        <f t="shared" si="10"/>
        <v>-1.7088565634253733E-2</v>
      </c>
      <c r="AJ80" s="55">
        <f t="shared" si="10"/>
        <v>-1.6191529822382259E-2</v>
      </c>
      <c r="AK80" s="55">
        <f t="shared" si="10"/>
        <v>-1.533225167296986E-2</v>
      </c>
      <c r="AL80" s="55">
        <f t="shared" si="10"/>
        <v>-1.4509292698591435E-2</v>
      </c>
      <c r="AM80" s="55">
        <f t="shared" si="10"/>
        <v>-1.3721266176009512E-2</v>
      </c>
      <c r="AN80" s="55">
        <f t="shared" si="10"/>
        <v>-1.2966835351105816E-2</v>
      </c>
      <c r="AO80" s="55">
        <f t="shared" si="10"/>
        <v>-1.2244711704466464E-2</v>
      </c>
      <c r="AP80" s="55">
        <f t="shared" si="10"/>
        <v>-1.1553653275610427E-2</v>
      </c>
      <c r="AQ80" s="55">
        <f t="shared" si="10"/>
        <v>-1.0892463043916494E-2</v>
      </c>
      <c r="AR80" s="55">
        <f t="shared" si="10"/>
        <v>-1.0259987364367569E-2</v>
      </c>
      <c r="AS80" s="55">
        <f t="shared" si="10"/>
        <v>-9.6551144562924875E-3</v>
      </c>
      <c r="AT80" s="55">
        <f t="shared" si="10"/>
        <v>-9.0767729433452286E-3</v>
      </c>
      <c r="AU80" s="55">
        <f t="shared" si="10"/>
        <v>-8.5239304430188359E-3</v>
      </c>
      <c r="AV80" s="55">
        <f t="shared" si="10"/>
        <v>-7.9955922040471084E-3</v>
      </c>
      <c r="AW80" s="55">
        <f t="shared" si="10"/>
        <v>-7.4907997901010491E-3</v>
      </c>
      <c r="AX80" s="55">
        <f t="shared" si="10"/>
        <v>-7.0086298082392817E-3</v>
      </c>
      <c r="AY80" s="55">
        <f t="shared" si="10"/>
        <v>-4.6127514889445333E-3</v>
      </c>
      <c r="AZ80" s="55">
        <f t="shared" si="10"/>
        <v>-2.2648498404238037E-3</v>
      </c>
      <c r="BA80" s="55">
        <f t="shared" si="10"/>
        <v>8.2655964112754053E-18</v>
      </c>
      <c r="BB80" s="55">
        <f t="shared" si="10"/>
        <v>8.0248508847334029E-18</v>
      </c>
      <c r="BC80" s="55">
        <f t="shared" si="10"/>
        <v>7.7911173638188372E-18</v>
      </c>
      <c r="BD80" s="55">
        <f t="shared" si="10"/>
        <v>7.564191615358095E-18</v>
      </c>
    </row>
    <row r="81" spans="1:56" x14ac:dyDescent="0.3">
      <c r="A81" s="75"/>
      <c r="B81" s="15" t="s">
        <v>18</v>
      </c>
      <c r="C81" s="15"/>
      <c r="D81" s="14" t="s">
        <v>39</v>
      </c>
      <c r="E81" s="56">
        <f>+E80</f>
        <v>-2.3843523862217095</v>
      </c>
      <c r="F81" s="56">
        <f t="shared" ref="F81:BD81" si="11">+E81+F80</f>
        <v>-5.30646139124614</v>
      </c>
      <c r="G81" s="56">
        <f t="shared" si="11"/>
        <v>-8.6978487353420277</v>
      </c>
      <c r="H81" s="56">
        <f t="shared" si="11"/>
        <v>-8.7592729932136439</v>
      </c>
      <c r="I81" s="56">
        <f t="shared" si="11"/>
        <v>-8.8177543367599505</v>
      </c>
      <c r="J81" s="56">
        <f t="shared" si="11"/>
        <v>-8.8734215619173522</v>
      </c>
      <c r="K81" s="56">
        <f t="shared" si="11"/>
        <v>-8.926398119157442</v>
      </c>
      <c r="L81" s="56">
        <f t="shared" si="11"/>
        <v>-8.9768023277313507</v>
      </c>
      <c r="M81" s="56">
        <f t="shared" si="11"/>
        <v>-9.024747581536948</v>
      </c>
      <c r="N81" s="56">
        <f t="shared" si="11"/>
        <v>-9.0703425469304708</v>
      </c>
      <c r="O81" s="56">
        <f t="shared" si="11"/>
        <v>-9.1136913527919816</v>
      </c>
      <c r="P81" s="56">
        <f t="shared" si="11"/>
        <v>-9.1548937731423301</v>
      </c>
      <c r="Q81" s="56">
        <f t="shared" si="11"/>
        <v>-9.1940454025980589</v>
      </c>
      <c r="R81" s="56">
        <f t="shared" si="11"/>
        <v>-9.2312378249397788</v>
      </c>
      <c r="S81" s="56">
        <f t="shared" si="11"/>
        <v>-9.2665587750591563</v>
      </c>
      <c r="T81" s="56">
        <f t="shared" si="11"/>
        <v>-9.3000922945395583</v>
      </c>
      <c r="U81" s="56">
        <f t="shared" si="11"/>
        <v>-9.3319188811157243</v>
      </c>
      <c r="V81" s="56">
        <f t="shared" si="11"/>
        <v>-9.3621156322485515</v>
      </c>
      <c r="W81" s="56">
        <f t="shared" si="11"/>
        <v>-9.3907563830420688</v>
      </c>
      <c r="X81" s="56">
        <f t="shared" si="11"/>
        <v>-9.4179118387210838</v>
      </c>
      <c r="Y81" s="56">
        <f t="shared" si="11"/>
        <v>-9.443649701879659</v>
      </c>
      <c r="Z81" s="56">
        <f t="shared" si="11"/>
        <v>-9.4680347947025822</v>
      </c>
      <c r="AA81" s="56">
        <f t="shared" si="11"/>
        <v>-9.4911291763543115</v>
      </c>
      <c r="AB81" s="56">
        <f t="shared" si="11"/>
        <v>-9.5129922557224731</v>
      </c>
      <c r="AC81" s="56">
        <f t="shared" si="11"/>
        <v>-9.5336808996958347</v>
      </c>
      <c r="AD81" s="56">
        <f t="shared" si="11"/>
        <v>-9.5532495371498687</v>
      </c>
      <c r="AE81" s="56">
        <f t="shared" si="11"/>
        <v>-9.5717502588063716</v>
      </c>
      <c r="AF81" s="56">
        <f t="shared" si="11"/>
        <v>-9.589232913127292</v>
      </c>
      <c r="AG81" s="56">
        <f t="shared" si="11"/>
        <v>-9.6057451983967752</v>
      </c>
      <c r="AH81" s="56">
        <f t="shared" si="11"/>
        <v>-9.6213327511395796</v>
      </c>
      <c r="AI81" s="56">
        <f t="shared" si="11"/>
        <v>-9.6384213167738331</v>
      </c>
      <c r="AJ81" s="56">
        <f t="shared" si="11"/>
        <v>-9.6546128465962155</v>
      </c>
      <c r="AK81" s="56">
        <f t="shared" si="11"/>
        <v>-9.669945098269185</v>
      </c>
      <c r="AL81" s="56">
        <f t="shared" si="11"/>
        <v>-9.684454390967776</v>
      </c>
      <c r="AM81" s="56">
        <f t="shared" si="11"/>
        <v>-9.6981756571437856</v>
      </c>
      <c r="AN81" s="56">
        <f t="shared" si="11"/>
        <v>-9.7111424924948917</v>
      </c>
      <c r="AO81" s="56">
        <f t="shared" si="11"/>
        <v>-9.7233872041993585</v>
      </c>
      <c r="AP81" s="56">
        <f t="shared" si="11"/>
        <v>-9.7349408574749692</v>
      </c>
      <c r="AQ81" s="56">
        <f t="shared" si="11"/>
        <v>-9.7458333205188854</v>
      </c>
      <c r="AR81" s="56">
        <f t="shared" si="11"/>
        <v>-9.756093307883253</v>
      </c>
      <c r="AS81" s="56">
        <f t="shared" si="11"/>
        <v>-9.765748422339545</v>
      </c>
      <c r="AT81" s="56">
        <f t="shared" si="11"/>
        <v>-9.7748251952828902</v>
      </c>
      <c r="AU81" s="56">
        <f t="shared" si="11"/>
        <v>-9.7833491257259091</v>
      </c>
      <c r="AV81" s="56">
        <f t="shared" si="11"/>
        <v>-9.791344717929956</v>
      </c>
      <c r="AW81" s="56">
        <f t="shared" si="11"/>
        <v>-9.7988355177200575</v>
      </c>
      <c r="AX81" s="56">
        <f t="shared" si="11"/>
        <v>-9.8058441475282976</v>
      </c>
      <c r="AY81" s="56">
        <f t="shared" si="11"/>
        <v>-9.8104568990172414</v>
      </c>
      <c r="AZ81" s="56">
        <f t="shared" si="11"/>
        <v>-9.8127217488576655</v>
      </c>
      <c r="BA81" s="56">
        <f t="shared" si="11"/>
        <v>-9.8127217488576655</v>
      </c>
      <c r="BB81" s="56">
        <f t="shared" si="11"/>
        <v>-9.8127217488576655</v>
      </c>
      <c r="BC81" s="56">
        <f t="shared" si="11"/>
        <v>-9.8127217488576655</v>
      </c>
      <c r="BD81" s="56">
        <f t="shared" si="11"/>
        <v>-9.8127217488576655</v>
      </c>
    </row>
    <row r="82" spans="1:56" x14ac:dyDescent="0.3">
      <c r="A82" s="75"/>
      <c r="B82" s="14"/>
    </row>
    <row r="83" spans="1:56" x14ac:dyDescent="0.3">
      <c r="A83" s="7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218" t="s">
        <v>298</v>
      </c>
      <c r="B86" s="4" t="s">
        <v>210</v>
      </c>
      <c r="D86" s="4" t="s">
        <v>86</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218"/>
      <c r="B87" s="4" t="s">
        <v>211</v>
      </c>
      <c r="D87" s="4" t="s">
        <v>88</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218"/>
      <c r="B88" s="4" t="s">
        <v>212</v>
      </c>
      <c r="D88" s="4" t="s">
        <v>207</v>
      </c>
      <c r="E88" s="44">
        <f>-'Baseline Workings'!C33</f>
        <v>-49675.33333333335</v>
      </c>
      <c r="F88" s="44">
        <f>-'Baseline Workings'!D33</f>
        <v>-63011.666666666664</v>
      </c>
      <c r="G88" s="44">
        <f>-'Baseline Workings'!E33</f>
        <v>-73775.333333333343</v>
      </c>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218"/>
      <c r="B89" s="4" t="s">
        <v>213</v>
      </c>
      <c r="D89" s="4" t="s">
        <v>87</v>
      </c>
      <c r="E89" s="44">
        <f>-'Baseline Workings'!C34</f>
        <v>-6294550.6666646693</v>
      </c>
      <c r="F89" s="44">
        <f>-'Baseline Workings'!D34</f>
        <v>-8022113.3333307914</v>
      </c>
      <c r="G89" s="44">
        <f>-'Baseline Workings'!E34</f>
        <v>-9460578.3333392739</v>
      </c>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218"/>
      <c r="B90" s="4" t="s">
        <v>326</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218"/>
      <c r="B91" s="4" t="s">
        <v>327</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218"/>
      <c r="B92" s="4" t="s">
        <v>328</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218"/>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153</v>
      </c>
    </row>
    <row r="98" spans="1:3" x14ac:dyDescent="0.3">
      <c r="B98" s="4" t="s">
        <v>313</v>
      </c>
    </row>
    <row r="99" spans="1:3" x14ac:dyDescent="0.3">
      <c r="B99" s="4" t="s">
        <v>330</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314</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disablePrompts="1" count="2">
    <dataValidation type="list" allowBlank="1" showInputMessage="1" showErrorMessage="1" sqref="B14:B24">
      <formula1>$B$170:$B$216</formula1>
    </dataValidation>
    <dataValidation type="list" allowBlank="1" showInputMessage="1" showErrorMessage="1" sqref="B13">
      <formula1>$B$170:$B$214</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view="pageBreakPreview" zoomScale="85" zoomScaleNormal="80" zoomScaleSheetLayoutView="85" workbookViewId="0">
      <pane xSplit="2" ySplit="12" topLeftCell="C13" activePane="bottomRight" state="frozen"/>
      <selection activeCell="B5" sqref="B5:F5"/>
      <selection pane="topRight" activeCell="B5" sqref="B5:F5"/>
      <selection pane="bottomLeft" activeCell="B5" sqref="B5:F5"/>
      <selection pane="bottomRight" activeCell="G14" sqref="G14"/>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342</v>
      </c>
      <c r="C1" s="3" t="s">
        <v>341</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-4.2779374219485895</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-5.0696377900436485</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-5.5962230360398202</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-6.1323814019406733</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210" t="s">
        <v>11</v>
      </c>
      <c r="B13" s="61" t="s">
        <v>198</v>
      </c>
      <c r="C13" s="60"/>
      <c r="D13" s="61" t="s">
        <v>39</v>
      </c>
      <c r="E13" s="62">
        <f>-'Option 2 Workings'!$D$10</f>
        <v>-1.9919960000000001</v>
      </c>
      <c r="F13" s="62">
        <f>-'Option 2 Workings'!E10</f>
        <v>-2.0377960000000002</v>
      </c>
      <c r="G13" s="62">
        <f>-'Option 2 Workings'!F10</f>
        <v>-2.1187960000000001</v>
      </c>
      <c r="H13" s="62"/>
      <c r="I13" s="62"/>
      <c r="J13" s="62"/>
      <c r="K13" s="62"/>
      <c r="L13" s="62"/>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62">
        <v>0</v>
      </c>
      <c r="AQ13" s="62">
        <v>0</v>
      </c>
      <c r="AR13" s="62">
        <v>0</v>
      </c>
      <c r="AS13" s="62">
        <v>0</v>
      </c>
      <c r="AT13" s="62">
        <v>0</v>
      </c>
      <c r="AU13" s="62">
        <v>0</v>
      </c>
      <c r="AV13" s="62">
        <v>0</v>
      </c>
      <c r="AW13" s="62">
        <v>0</v>
      </c>
      <c r="AX13" s="61">
        <v>0</v>
      </c>
      <c r="AY13" s="61"/>
      <c r="AZ13" s="61"/>
      <c r="BA13" s="61"/>
      <c r="BB13" s="61"/>
      <c r="BC13" s="61"/>
      <c r="BD13" s="61"/>
    </row>
    <row r="14" spans="1:56" x14ac:dyDescent="0.3">
      <c r="A14" s="211"/>
      <c r="B14" s="61" t="s">
        <v>196</v>
      </c>
      <c r="C14" s="60"/>
      <c r="D14" s="61" t="s">
        <v>39</v>
      </c>
      <c r="E14" s="62"/>
      <c r="F14" s="62"/>
      <c r="G14" s="62"/>
      <c r="H14" s="62"/>
      <c r="I14" s="62"/>
      <c r="J14" s="62"/>
      <c r="K14" s="62"/>
      <c r="L14" s="62"/>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62">
        <v>0</v>
      </c>
      <c r="AP14" s="62">
        <v>0</v>
      </c>
      <c r="AQ14" s="62">
        <v>0</v>
      </c>
      <c r="AR14" s="62">
        <v>0</v>
      </c>
      <c r="AS14" s="62">
        <v>0</v>
      </c>
      <c r="AT14" s="62">
        <v>0</v>
      </c>
      <c r="AU14" s="62">
        <v>0</v>
      </c>
      <c r="AV14" s="62">
        <v>0</v>
      </c>
      <c r="AW14" s="62">
        <v>0</v>
      </c>
      <c r="AX14" s="61">
        <v>0</v>
      </c>
      <c r="AY14" s="61"/>
      <c r="AZ14" s="61"/>
      <c r="BA14" s="61"/>
      <c r="BB14" s="61"/>
      <c r="BC14" s="61"/>
      <c r="BD14" s="61"/>
    </row>
    <row r="15" spans="1:56" x14ac:dyDescent="0.3">
      <c r="A15" s="211"/>
      <c r="B15" s="61" t="s">
        <v>196</v>
      </c>
      <c r="C15" s="60"/>
      <c r="D15" s="61" t="s">
        <v>39</v>
      </c>
      <c r="E15" s="62"/>
      <c r="F15" s="62"/>
      <c r="G15" s="62"/>
      <c r="H15" s="62"/>
      <c r="I15" s="62"/>
      <c r="J15" s="62"/>
      <c r="K15" s="62"/>
      <c r="L15" s="62"/>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1">
        <v>0</v>
      </c>
      <c r="AY15" s="61"/>
      <c r="AZ15" s="61"/>
      <c r="BA15" s="61"/>
      <c r="BB15" s="61"/>
      <c r="BC15" s="61"/>
      <c r="BD15" s="61"/>
    </row>
    <row r="16" spans="1:56" x14ac:dyDescent="0.3">
      <c r="A16" s="211"/>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211"/>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212"/>
      <c r="B18" s="123" t="s">
        <v>195</v>
      </c>
      <c r="C18" s="128"/>
      <c r="D18" s="124" t="s">
        <v>39</v>
      </c>
      <c r="E18" s="59">
        <f>SUM(E13:E17)</f>
        <v>-1.9919960000000001</v>
      </c>
      <c r="F18" s="59">
        <f t="shared" ref="F18:AW18" si="0">SUM(F13:F17)</f>
        <v>-2.0377960000000002</v>
      </c>
      <c r="G18" s="59">
        <f t="shared" si="0"/>
        <v>-2.1187960000000001</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213" t="s">
        <v>299</v>
      </c>
      <c r="B19" s="61" t="s">
        <v>198</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213"/>
      <c r="B20" s="61" t="s">
        <v>196</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213"/>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213"/>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213"/>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213"/>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214"/>
      <c r="B25" s="61" t="s">
        <v>315</v>
      </c>
      <c r="C25" s="8"/>
      <c r="D25" s="9" t="s">
        <v>39</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-1.9919960000000001</v>
      </c>
      <c r="F26" s="59">
        <f t="shared" ref="F26:BD26" si="2">F18+F25</f>
        <v>-2.0377960000000002</v>
      </c>
      <c r="G26" s="59">
        <f t="shared" si="2"/>
        <v>-2.1187960000000001</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42</v>
      </c>
      <c r="D28" s="9" t="s">
        <v>39</v>
      </c>
      <c r="E28" s="35">
        <f>E26*E27</f>
        <v>-1.3943972</v>
      </c>
      <c r="F28" s="35">
        <f t="shared" ref="F28:AW28" si="3">F26*F27</f>
        <v>-1.4264572</v>
      </c>
      <c r="G28" s="35">
        <f t="shared" si="3"/>
        <v>-1.4831572</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-0.5975988000000001</v>
      </c>
      <c r="F29" s="35">
        <f t="shared" ref="F29:AW29" si="4">F26-F28</f>
        <v>-0.61133880000000018</v>
      </c>
      <c r="G29" s="35">
        <f t="shared" si="4"/>
        <v>-0.63563880000000017</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-3.0986604444444444E-2</v>
      </c>
      <c r="G30" s="35">
        <f>$E$28/'Fixed data'!$C$7</f>
        <v>-3.0986604444444444E-2</v>
      </c>
      <c r="H30" s="35">
        <f>$E$28/'Fixed data'!$C$7</f>
        <v>-3.0986604444444444E-2</v>
      </c>
      <c r="I30" s="35">
        <f>$E$28/'Fixed data'!$C$7</f>
        <v>-3.0986604444444444E-2</v>
      </c>
      <c r="J30" s="35">
        <f>$E$28/'Fixed data'!$C$7</f>
        <v>-3.0986604444444444E-2</v>
      </c>
      <c r="K30" s="35">
        <f>$E$28/'Fixed data'!$C$7</f>
        <v>-3.0986604444444444E-2</v>
      </c>
      <c r="L30" s="35">
        <f>$E$28/'Fixed data'!$C$7</f>
        <v>-3.0986604444444444E-2</v>
      </c>
      <c r="M30" s="35">
        <f>$E$28/'Fixed data'!$C$7</f>
        <v>-3.0986604444444444E-2</v>
      </c>
      <c r="N30" s="35">
        <f>$E$28/'Fixed data'!$C$7</f>
        <v>-3.0986604444444444E-2</v>
      </c>
      <c r="O30" s="35">
        <f>$E$28/'Fixed data'!$C$7</f>
        <v>-3.0986604444444444E-2</v>
      </c>
      <c r="P30" s="35">
        <f>$E$28/'Fixed data'!$C$7</f>
        <v>-3.0986604444444444E-2</v>
      </c>
      <c r="Q30" s="35">
        <f>$E$28/'Fixed data'!$C$7</f>
        <v>-3.0986604444444444E-2</v>
      </c>
      <c r="R30" s="35">
        <f>$E$28/'Fixed data'!$C$7</f>
        <v>-3.0986604444444444E-2</v>
      </c>
      <c r="S30" s="35">
        <f>$E$28/'Fixed data'!$C$7</f>
        <v>-3.0986604444444444E-2</v>
      </c>
      <c r="T30" s="35">
        <f>$E$28/'Fixed data'!$C$7</f>
        <v>-3.0986604444444444E-2</v>
      </c>
      <c r="U30" s="35">
        <f>$E$28/'Fixed data'!$C$7</f>
        <v>-3.0986604444444444E-2</v>
      </c>
      <c r="V30" s="35">
        <f>$E$28/'Fixed data'!$C$7</f>
        <v>-3.0986604444444444E-2</v>
      </c>
      <c r="W30" s="35">
        <f>$E$28/'Fixed data'!$C$7</f>
        <v>-3.0986604444444444E-2</v>
      </c>
      <c r="X30" s="35">
        <f>$E$28/'Fixed data'!$C$7</f>
        <v>-3.0986604444444444E-2</v>
      </c>
      <c r="Y30" s="35">
        <f>$E$28/'Fixed data'!$C$7</f>
        <v>-3.0986604444444444E-2</v>
      </c>
      <c r="Z30" s="35">
        <f>$E$28/'Fixed data'!$C$7</f>
        <v>-3.0986604444444444E-2</v>
      </c>
      <c r="AA30" s="35">
        <f>$E$28/'Fixed data'!$C$7</f>
        <v>-3.0986604444444444E-2</v>
      </c>
      <c r="AB30" s="35">
        <f>$E$28/'Fixed data'!$C$7</f>
        <v>-3.0986604444444444E-2</v>
      </c>
      <c r="AC30" s="35">
        <f>$E$28/'Fixed data'!$C$7</f>
        <v>-3.0986604444444444E-2</v>
      </c>
      <c r="AD30" s="35">
        <f>$E$28/'Fixed data'!$C$7</f>
        <v>-3.0986604444444444E-2</v>
      </c>
      <c r="AE30" s="35">
        <f>$E$28/'Fixed data'!$C$7</f>
        <v>-3.0986604444444444E-2</v>
      </c>
      <c r="AF30" s="35">
        <f>$E$28/'Fixed data'!$C$7</f>
        <v>-3.0986604444444444E-2</v>
      </c>
      <c r="AG30" s="35">
        <f>$E$28/'Fixed data'!$C$7</f>
        <v>-3.0986604444444444E-2</v>
      </c>
      <c r="AH30" s="35">
        <f>$E$28/'Fixed data'!$C$7</f>
        <v>-3.0986604444444444E-2</v>
      </c>
      <c r="AI30" s="35">
        <f>$E$28/'Fixed data'!$C$7</f>
        <v>-3.0986604444444444E-2</v>
      </c>
      <c r="AJ30" s="35">
        <f>$E$28/'Fixed data'!$C$7</f>
        <v>-3.0986604444444444E-2</v>
      </c>
      <c r="AK30" s="35">
        <f>$E$28/'Fixed data'!$C$7</f>
        <v>-3.0986604444444444E-2</v>
      </c>
      <c r="AL30" s="35">
        <f>$E$28/'Fixed data'!$C$7</f>
        <v>-3.0986604444444444E-2</v>
      </c>
      <c r="AM30" s="35">
        <f>$E$28/'Fixed data'!$C$7</f>
        <v>-3.0986604444444444E-2</v>
      </c>
      <c r="AN30" s="35">
        <f>$E$28/'Fixed data'!$C$7</f>
        <v>-3.0986604444444444E-2</v>
      </c>
      <c r="AO30" s="35">
        <f>$E$28/'Fixed data'!$C$7</f>
        <v>-3.0986604444444444E-2</v>
      </c>
      <c r="AP30" s="35">
        <f>$E$28/'Fixed data'!$C$7</f>
        <v>-3.0986604444444444E-2</v>
      </c>
      <c r="AQ30" s="35">
        <f>$E$28/'Fixed data'!$C$7</f>
        <v>-3.0986604444444444E-2</v>
      </c>
      <c r="AR30" s="35">
        <f>$E$28/'Fixed data'!$C$7</f>
        <v>-3.0986604444444444E-2</v>
      </c>
      <c r="AS30" s="35">
        <f>$E$28/'Fixed data'!$C$7</f>
        <v>-3.0986604444444444E-2</v>
      </c>
      <c r="AT30" s="35">
        <f>$E$28/'Fixed data'!$C$7</f>
        <v>-3.0986604444444444E-2</v>
      </c>
      <c r="AU30" s="35">
        <f>$E$28/'Fixed data'!$C$7</f>
        <v>-3.0986604444444444E-2</v>
      </c>
      <c r="AV30" s="35">
        <f>$E$28/'Fixed data'!$C$7</f>
        <v>-3.0986604444444444E-2</v>
      </c>
      <c r="AW30" s="35">
        <f>$E$28/'Fixed data'!$C$7</f>
        <v>-3.0986604444444444E-2</v>
      </c>
      <c r="AX30" s="35">
        <f>$E$28/'Fixed data'!$C$7</f>
        <v>-3.0986604444444444E-2</v>
      </c>
      <c r="AY30" s="35"/>
      <c r="AZ30" s="35"/>
      <c r="BA30" s="35"/>
      <c r="BB30" s="35"/>
      <c r="BC30" s="35"/>
      <c r="BD30" s="35"/>
    </row>
    <row r="31" spans="1:56" ht="16.5" hidden="1" customHeight="1" outlineLevel="1" x14ac:dyDescent="0.35">
      <c r="A31" s="114"/>
      <c r="B31" s="9" t="s">
        <v>2</v>
      </c>
      <c r="C31" s="11" t="s">
        <v>52</v>
      </c>
      <c r="D31" s="9" t="s">
        <v>39</v>
      </c>
      <c r="F31" s="35"/>
      <c r="G31" s="35">
        <f>$F$28/'Fixed data'!$C$7</f>
        <v>-3.1699048888888887E-2</v>
      </c>
      <c r="H31" s="35">
        <f>$F$28/'Fixed data'!$C$7</f>
        <v>-3.1699048888888887E-2</v>
      </c>
      <c r="I31" s="35">
        <f>$F$28/'Fixed data'!$C$7</f>
        <v>-3.1699048888888887E-2</v>
      </c>
      <c r="J31" s="35">
        <f>$F$28/'Fixed data'!$C$7</f>
        <v>-3.1699048888888887E-2</v>
      </c>
      <c r="K31" s="35">
        <f>$F$28/'Fixed data'!$C$7</f>
        <v>-3.1699048888888887E-2</v>
      </c>
      <c r="L31" s="35">
        <f>$F$28/'Fixed data'!$C$7</f>
        <v>-3.1699048888888887E-2</v>
      </c>
      <c r="M31" s="35">
        <f>$F$28/'Fixed data'!$C$7</f>
        <v>-3.1699048888888887E-2</v>
      </c>
      <c r="N31" s="35">
        <f>$F$28/'Fixed data'!$C$7</f>
        <v>-3.1699048888888887E-2</v>
      </c>
      <c r="O31" s="35">
        <f>$F$28/'Fixed data'!$C$7</f>
        <v>-3.1699048888888887E-2</v>
      </c>
      <c r="P31" s="35">
        <f>$F$28/'Fixed data'!$C$7</f>
        <v>-3.1699048888888887E-2</v>
      </c>
      <c r="Q31" s="35">
        <f>$F$28/'Fixed data'!$C$7</f>
        <v>-3.1699048888888887E-2</v>
      </c>
      <c r="R31" s="35">
        <f>$F$28/'Fixed data'!$C$7</f>
        <v>-3.1699048888888887E-2</v>
      </c>
      <c r="S31" s="35">
        <f>$F$28/'Fixed data'!$C$7</f>
        <v>-3.1699048888888887E-2</v>
      </c>
      <c r="T31" s="35">
        <f>$F$28/'Fixed data'!$C$7</f>
        <v>-3.1699048888888887E-2</v>
      </c>
      <c r="U31" s="35">
        <f>$F$28/'Fixed data'!$C$7</f>
        <v>-3.1699048888888887E-2</v>
      </c>
      <c r="V31" s="35">
        <f>$F$28/'Fixed data'!$C$7</f>
        <v>-3.1699048888888887E-2</v>
      </c>
      <c r="W31" s="35">
        <f>$F$28/'Fixed data'!$C$7</f>
        <v>-3.1699048888888887E-2</v>
      </c>
      <c r="X31" s="35">
        <f>$F$28/'Fixed data'!$C$7</f>
        <v>-3.1699048888888887E-2</v>
      </c>
      <c r="Y31" s="35">
        <f>$F$28/'Fixed data'!$C$7</f>
        <v>-3.1699048888888887E-2</v>
      </c>
      <c r="Z31" s="35">
        <f>$F$28/'Fixed data'!$C$7</f>
        <v>-3.1699048888888887E-2</v>
      </c>
      <c r="AA31" s="35">
        <f>$F$28/'Fixed data'!$C$7</f>
        <v>-3.1699048888888887E-2</v>
      </c>
      <c r="AB31" s="35">
        <f>$F$28/'Fixed data'!$C$7</f>
        <v>-3.1699048888888887E-2</v>
      </c>
      <c r="AC31" s="35">
        <f>$F$28/'Fixed data'!$C$7</f>
        <v>-3.1699048888888887E-2</v>
      </c>
      <c r="AD31" s="35">
        <f>$F$28/'Fixed data'!$C$7</f>
        <v>-3.1699048888888887E-2</v>
      </c>
      <c r="AE31" s="35">
        <f>$F$28/'Fixed data'!$C$7</f>
        <v>-3.1699048888888887E-2</v>
      </c>
      <c r="AF31" s="35">
        <f>$F$28/'Fixed data'!$C$7</f>
        <v>-3.1699048888888887E-2</v>
      </c>
      <c r="AG31" s="35">
        <f>$F$28/'Fixed data'!$C$7</f>
        <v>-3.1699048888888887E-2</v>
      </c>
      <c r="AH31" s="35">
        <f>$F$28/'Fixed data'!$C$7</f>
        <v>-3.1699048888888887E-2</v>
      </c>
      <c r="AI31" s="35">
        <f>$F$28/'Fixed data'!$C$7</f>
        <v>-3.1699048888888887E-2</v>
      </c>
      <c r="AJ31" s="35">
        <f>$F$28/'Fixed data'!$C$7</f>
        <v>-3.1699048888888887E-2</v>
      </c>
      <c r="AK31" s="35">
        <f>$F$28/'Fixed data'!$C$7</f>
        <v>-3.1699048888888887E-2</v>
      </c>
      <c r="AL31" s="35">
        <f>$F$28/'Fixed data'!$C$7</f>
        <v>-3.1699048888888887E-2</v>
      </c>
      <c r="AM31" s="35">
        <f>$F$28/'Fixed data'!$C$7</f>
        <v>-3.1699048888888887E-2</v>
      </c>
      <c r="AN31" s="35">
        <f>$F$28/'Fixed data'!$C$7</f>
        <v>-3.1699048888888887E-2</v>
      </c>
      <c r="AO31" s="35">
        <f>$F$28/'Fixed data'!$C$7</f>
        <v>-3.1699048888888887E-2</v>
      </c>
      <c r="AP31" s="35">
        <f>$F$28/'Fixed data'!$C$7</f>
        <v>-3.1699048888888887E-2</v>
      </c>
      <c r="AQ31" s="35">
        <f>$F$28/'Fixed data'!$C$7</f>
        <v>-3.1699048888888887E-2</v>
      </c>
      <c r="AR31" s="35">
        <f>$F$28/'Fixed data'!$C$7</f>
        <v>-3.1699048888888887E-2</v>
      </c>
      <c r="AS31" s="35">
        <f>$F$28/'Fixed data'!$C$7</f>
        <v>-3.1699048888888887E-2</v>
      </c>
      <c r="AT31" s="35">
        <f>$F$28/'Fixed data'!$C$7</f>
        <v>-3.1699048888888887E-2</v>
      </c>
      <c r="AU31" s="35">
        <f>$F$28/'Fixed data'!$C$7</f>
        <v>-3.1699048888888887E-2</v>
      </c>
      <c r="AV31" s="35">
        <f>$F$28/'Fixed data'!$C$7</f>
        <v>-3.1699048888888887E-2</v>
      </c>
      <c r="AW31" s="35">
        <f>$F$28/'Fixed data'!$C$7</f>
        <v>-3.1699048888888887E-2</v>
      </c>
      <c r="AX31" s="35">
        <f>$F$28/'Fixed data'!$C$7</f>
        <v>-3.1699048888888887E-2</v>
      </c>
      <c r="AY31" s="35">
        <f>$F$28/'Fixed data'!$C$7</f>
        <v>-3.1699048888888887E-2</v>
      </c>
      <c r="AZ31" s="35"/>
      <c r="BA31" s="35"/>
      <c r="BB31" s="35"/>
      <c r="BC31" s="35"/>
      <c r="BD31" s="35"/>
    </row>
    <row r="32" spans="1:56" ht="16.5" hidden="1" customHeight="1" outlineLevel="1" x14ac:dyDescent="0.35">
      <c r="A32" s="114"/>
      <c r="B32" s="9" t="s">
        <v>3</v>
      </c>
      <c r="C32" s="11" t="s">
        <v>53</v>
      </c>
      <c r="D32" s="9" t="s">
        <v>39</v>
      </c>
      <c r="F32" s="35"/>
      <c r="G32" s="35"/>
      <c r="H32" s="35">
        <f>$G$28/'Fixed data'!$C$7</f>
        <v>-3.2959048888888891E-2</v>
      </c>
      <c r="I32" s="35">
        <f>$G$28/'Fixed data'!$C$7</f>
        <v>-3.2959048888888891E-2</v>
      </c>
      <c r="J32" s="35">
        <f>$G$28/'Fixed data'!$C$7</f>
        <v>-3.2959048888888891E-2</v>
      </c>
      <c r="K32" s="35">
        <f>$G$28/'Fixed data'!$C$7</f>
        <v>-3.2959048888888891E-2</v>
      </c>
      <c r="L32" s="35">
        <f>$G$28/'Fixed data'!$C$7</f>
        <v>-3.2959048888888891E-2</v>
      </c>
      <c r="M32" s="35">
        <f>$G$28/'Fixed data'!$C$7</f>
        <v>-3.2959048888888891E-2</v>
      </c>
      <c r="N32" s="35">
        <f>$G$28/'Fixed data'!$C$7</f>
        <v>-3.2959048888888891E-2</v>
      </c>
      <c r="O32" s="35">
        <f>$G$28/'Fixed data'!$C$7</f>
        <v>-3.2959048888888891E-2</v>
      </c>
      <c r="P32" s="35">
        <f>$G$28/'Fixed data'!$C$7</f>
        <v>-3.2959048888888891E-2</v>
      </c>
      <c r="Q32" s="35">
        <f>$G$28/'Fixed data'!$C$7</f>
        <v>-3.2959048888888891E-2</v>
      </c>
      <c r="R32" s="35">
        <f>$G$28/'Fixed data'!$C$7</f>
        <v>-3.2959048888888891E-2</v>
      </c>
      <c r="S32" s="35">
        <f>$G$28/'Fixed data'!$C$7</f>
        <v>-3.2959048888888891E-2</v>
      </c>
      <c r="T32" s="35">
        <f>$G$28/'Fixed data'!$C$7</f>
        <v>-3.2959048888888891E-2</v>
      </c>
      <c r="U32" s="35">
        <f>$G$28/'Fixed data'!$C$7</f>
        <v>-3.2959048888888891E-2</v>
      </c>
      <c r="V32" s="35">
        <f>$G$28/'Fixed data'!$C$7</f>
        <v>-3.2959048888888891E-2</v>
      </c>
      <c r="W32" s="35">
        <f>$G$28/'Fixed data'!$C$7</f>
        <v>-3.2959048888888891E-2</v>
      </c>
      <c r="X32" s="35">
        <f>$G$28/'Fixed data'!$C$7</f>
        <v>-3.2959048888888891E-2</v>
      </c>
      <c r="Y32" s="35">
        <f>$G$28/'Fixed data'!$C$7</f>
        <v>-3.2959048888888891E-2</v>
      </c>
      <c r="Z32" s="35">
        <f>$G$28/'Fixed data'!$C$7</f>
        <v>-3.2959048888888891E-2</v>
      </c>
      <c r="AA32" s="35">
        <f>$G$28/'Fixed data'!$C$7</f>
        <v>-3.2959048888888891E-2</v>
      </c>
      <c r="AB32" s="35">
        <f>$G$28/'Fixed data'!$C$7</f>
        <v>-3.2959048888888891E-2</v>
      </c>
      <c r="AC32" s="35">
        <f>$G$28/'Fixed data'!$C$7</f>
        <v>-3.2959048888888891E-2</v>
      </c>
      <c r="AD32" s="35">
        <f>$G$28/'Fixed data'!$C$7</f>
        <v>-3.2959048888888891E-2</v>
      </c>
      <c r="AE32" s="35">
        <f>$G$28/'Fixed data'!$C$7</f>
        <v>-3.2959048888888891E-2</v>
      </c>
      <c r="AF32" s="35">
        <f>$G$28/'Fixed data'!$C$7</f>
        <v>-3.2959048888888891E-2</v>
      </c>
      <c r="AG32" s="35">
        <f>$G$28/'Fixed data'!$C$7</f>
        <v>-3.2959048888888891E-2</v>
      </c>
      <c r="AH32" s="35">
        <f>$G$28/'Fixed data'!$C$7</f>
        <v>-3.2959048888888891E-2</v>
      </c>
      <c r="AI32" s="35">
        <f>$G$28/'Fixed data'!$C$7</f>
        <v>-3.2959048888888891E-2</v>
      </c>
      <c r="AJ32" s="35">
        <f>$G$28/'Fixed data'!$C$7</f>
        <v>-3.2959048888888891E-2</v>
      </c>
      <c r="AK32" s="35">
        <f>$G$28/'Fixed data'!$C$7</f>
        <v>-3.2959048888888891E-2</v>
      </c>
      <c r="AL32" s="35">
        <f>$G$28/'Fixed data'!$C$7</f>
        <v>-3.2959048888888891E-2</v>
      </c>
      <c r="AM32" s="35">
        <f>$G$28/'Fixed data'!$C$7</f>
        <v>-3.2959048888888891E-2</v>
      </c>
      <c r="AN32" s="35">
        <f>$G$28/'Fixed data'!$C$7</f>
        <v>-3.2959048888888891E-2</v>
      </c>
      <c r="AO32" s="35">
        <f>$G$28/'Fixed data'!$C$7</f>
        <v>-3.2959048888888891E-2</v>
      </c>
      <c r="AP32" s="35">
        <f>$G$28/'Fixed data'!$C$7</f>
        <v>-3.2959048888888891E-2</v>
      </c>
      <c r="AQ32" s="35">
        <f>$G$28/'Fixed data'!$C$7</f>
        <v>-3.2959048888888891E-2</v>
      </c>
      <c r="AR32" s="35">
        <f>$G$28/'Fixed data'!$C$7</f>
        <v>-3.2959048888888891E-2</v>
      </c>
      <c r="AS32" s="35">
        <f>$G$28/'Fixed data'!$C$7</f>
        <v>-3.2959048888888891E-2</v>
      </c>
      <c r="AT32" s="35">
        <f>$G$28/'Fixed data'!$C$7</f>
        <v>-3.2959048888888891E-2</v>
      </c>
      <c r="AU32" s="35">
        <f>$G$28/'Fixed data'!$C$7</f>
        <v>-3.2959048888888891E-2</v>
      </c>
      <c r="AV32" s="35">
        <f>$G$28/'Fixed data'!$C$7</f>
        <v>-3.2959048888888891E-2</v>
      </c>
      <c r="AW32" s="35">
        <f>$G$28/'Fixed data'!$C$7</f>
        <v>-3.2959048888888891E-2</v>
      </c>
      <c r="AX32" s="35">
        <f>$G$28/'Fixed data'!$C$7</f>
        <v>-3.2959048888888891E-2</v>
      </c>
      <c r="AY32" s="35">
        <f>$G$28/'Fixed data'!$C$7</f>
        <v>-3.2959048888888891E-2</v>
      </c>
      <c r="AZ32" s="35">
        <f>$G$28/'Fixed data'!$C$7</f>
        <v>-3.2959048888888891E-2</v>
      </c>
      <c r="BA32" s="35"/>
      <c r="BB32" s="35"/>
      <c r="BC32" s="35"/>
      <c r="BD32" s="35"/>
    </row>
    <row r="33" spans="1:57" ht="16.5" hidden="1" customHeight="1" outlineLevel="1" x14ac:dyDescent="0.35">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-3.0986604444444444E-2</v>
      </c>
      <c r="G60" s="35">
        <f t="shared" si="5"/>
        <v>-6.2685653333333327E-2</v>
      </c>
      <c r="H60" s="35">
        <f t="shared" si="5"/>
        <v>-9.5644702222222211E-2</v>
      </c>
      <c r="I60" s="35">
        <f t="shared" si="5"/>
        <v>-9.5644702222222211E-2</v>
      </c>
      <c r="J60" s="35">
        <f t="shared" si="5"/>
        <v>-9.5644702222222211E-2</v>
      </c>
      <c r="K60" s="35">
        <f t="shared" si="5"/>
        <v>-9.5644702222222211E-2</v>
      </c>
      <c r="L60" s="35">
        <f t="shared" si="5"/>
        <v>-9.5644702222222211E-2</v>
      </c>
      <c r="M60" s="35">
        <f t="shared" si="5"/>
        <v>-9.5644702222222211E-2</v>
      </c>
      <c r="N60" s="35">
        <f t="shared" si="5"/>
        <v>-9.5644702222222211E-2</v>
      </c>
      <c r="O60" s="35">
        <f t="shared" si="5"/>
        <v>-9.5644702222222211E-2</v>
      </c>
      <c r="P60" s="35">
        <f t="shared" si="5"/>
        <v>-9.5644702222222211E-2</v>
      </c>
      <c r="Q60" s="35">
        <f t="shared" si="5"/>
        <v>-9.5644702222222211E-2</v>
      </c>
      <c r="R60" s="35">
        <f t="shared" si="5"/>
        <v>-9.5644702222222211E-2</v>
      </c>
      <c r="S60" s="35">
        <f t="shared" si="5"/>
        <v>-9.5644702222222211E-2</v>
      </c>
      <c r="T60" s="35">
        <f t="shared" si="5"/>
        <v>-9.5644702222222211E-2</v>
      </c>
      <c r="U60" s="35">
        <f t="shared" si="5"/>
        <v>-9.5644702222222211E-2</v>
      </c>
      <c r="V60" s="35">
        <f t="shared" si="5"/>
        <v>-9.5644702222222211E-2</v>
      </c>
      <c r="W60" s="35">
        <f t="shared" si="5"/>
        <v>-9.5644702222222211E-2</v>
      </c>
      <c r="X60" s="35">
        <f t="shared" si="5"/>
        <v>-9.5644702222222211E-2</v>
      </c>
      <c r="Y60" s="35">
        <f t="shared" si="5"/>
        <v>-9.5644702222222211E-2</v>
      </c>
      <c r="Z60" s="35">
        <f t="shared" si="5"/>
        <v>-9.5644702222222211E-2</v>
      </c>
      <c r="AA60" s="35">
        <f t="shared" si="5"/>
        <v>-9.5644702222222211E-2</v>
      </c>
      <c r="AB60" s="35">
        <f t="shared" si="5"/>
        <v>-9.5644702222222211E-2</v>
      </c>
      <c r="AC60" s="35">
        <f t="shared" si="5"/>
        <v>-9.5644702222222211E-2</v>
      </c>
      <c r="AD60" s="35">
        <f t="shared" si="5"/>
        <v>-9.5644702222222211E-2</v>
      </c>
      <c r="AE60" s="35">
        <f t="shared" si="5"/>
        <v>-9.5644702222222211E-2</v>
      </c>
      <c r="AF60" s="35">
        <f t="shared" si="5"/>
        <v>-9.5644702222222211E-2</v>
      </c>
      <c r="AG60" s="35">
        <f t="shared" si="5"/>
        <v>-9.5644702222222211E-2</v>
      </c>
      <c r="AH60" s="35">
        <f t="shared" si="5"/>
        <v>-9.5644702222222211E-2</v>
      </c>
      <c r="AI60" s="35">
        <f t="shared" si="5"/>
        <v>-9.5644702222222211E-2</v>
      </c>
      <c r="AJ60" s="35">
        <f t="shared" si="5"/>
        <v>-9.5644702222222211E-2</v>
      </c>
      <c r="AK60" s="35">
        <f t="shared" si="5"/>
        <v>-9.5644702222222211E-2</v>
      </c>
      <c r="AL60" s="35">
        <f t="shared" si="5"/>
        <v>-9.5644702222222211E-2</v>
      </c>
      <c r="AM60" s="35">
        <f t="shared" si="5"/>
        <v>-9.5644702222222211E-2</v>
      </c>
      <c r="AN60" s="35">
        <f t="shared" si="5"/>
        <v>-9.5644702222222211E-2</v>
      </c>
      <c r="AO60" s="35">
        <f t="shared" si="5"/>
        <v>-9.5644702222222211E-2</v>
      </c>
      <c r="AP60" s="35">
        <f t="shared" si="5"/>
        <v>-9.5644702222222211E-2</v>
      </c>
      <c r="AQ60" s="35">
        <f t="shared" si="5"/>
        <v>-9.5644702222222211E-2</v>
      </c>
      <c r="AR60" s="35">
        <f t="shared" si="5"/>
        <v>-9.5644702222222211E-2</v>
      </c>
      <c r="AS60" s="35">
        <f t="shared" si="5"/>
        <v>-9.5644702222222211E-2</v>
      </c>
      <c r="AT60" s="35">
        <f t="shared" si="5"/>
        <v>-9.5644702222222211E-2</v>
      </c>
      <c r="AU60" s="35">
        <f t="shared" si="5"/>
        <v>-9.5644702222222211E-2</v>
      </c>
      <c r="AV60" s="35">
        <f t="shared" si="5"/>
        <v>-9.5644702222222211E-2</v>
      </c>
      <c r="AW60" s="35">
        <f t="shared" si="5"/>
        <v>-9.5644702222222211E-2</v>
      </c>
      <c r="AX60" s="35">
        <f t="shared" si="5"/>
        <v>-9.5644702222222211E-2</v>
      </c>
      <c r="AY60" s="35">
        <f t="shared" si="5"/>
        <v>-6.4658097777777784E-2</v>
      </c>
      <c r="AZ60" s="35">
        <f t="shared" si="5"/>
        <v>-3.2959048888888891E-2</v>
      </c>
      <c r="BA60" s="35">
        <f t="shared" si="5"/>
        <v>0</v>
      </c>
      <c r="BB60" s="35">
        <f t="shared" si="5"/>
        <v>0</v>
      </c>
      <c r="BC60" s="35">
        <f t="shared" si="5"/>
        <v>0</v>
      </c>
      <c r="BD60" s="35">
        <f t="shared" si="5"/>
        <v>0</v>
      </c>
    </row>
    <row r="61" spans="1:56" ht="17.25" hidden="1" customHeight="1" outlineLevel="1" x14ac:dyDescent="0.35">
      <c r="A61" s="114"/>
      <c r="B61" s="9" t="s">
        <v>34</v>
      </c>
      <c r="C61" s="9" t="s">
        <v>60</v>
      </c>
      <c r="D61" s="9" t="s">
        <v>39</v>
      </c>
      <c r="E61" s="35">
        <v>0</v>
      </c>
      <c r="F61" s="35">
        <f>E62</f>
        <v>-1.3943972</v>
      </c>
      <c r="G61" s="35">
        <f t="shared" ref="G61:BD61" si="6">F62</f>
        <v>-2.7898677955555558</v>
      </c>
      <c r="H61" s="35">
        <f t="shared" si="6"/>
        <v>-4.2103393422222224</v>
      </c>
      <c r="I61" s="35">
        <f t="shared" si="6"/>
        <v>-4.1146946399999997</v>
      </c>
      <c r="J61" s="35">
        <f t="shared" si="6"/>
        <v>-4.019049937777778</v>
      </c>
      <c r="K61" s="35">
        <f t="shared" si="6"/>
        <v>-3.9234052355555558</v>
      </c>
      <c r="L61" s="35">
        <f t="shared" si="6"/>
        <v>-3.8277605333333335</v>
      </c>
      <c r="M61" s="35">
        <f t="shared" si="6"/>
        <v>-3.7321158311111113</v>
      </c>
      <c r="N61" s="35">
        <f t="shared" si="6"/>
        <v>-3.6364711288888891</v>
      </c>
      <c r="O61" s="35">
        <f t="shared" si="6"/>
        <v>-3.5408264266666669</v>
      </c>
      <c r="P61" s="35">
        <f t="shared" si="6"/>
        <v>-3.4451817244444447</v>
      </c>
      <c r="Q61" s="35">
        <f t="shared" si="6"/>
        <v>-3.3495370222222225</v>
      </c>
      <c r="R61" s="35">
        <f t="shared" si="6"/>
        <v>-3.2538923200000003</v>
      </c>
      <c r="S61" s="35">
        <f t="shared" si="6"/>
        <v>-3.1582476177777781</v>
      </c>
      <c r="T61" s="35">
        <f t="shared" si="6"/>
        <v>-3.0626029155555559</v>
      </c>
      <c r="U61" s="35">
        <f t="shared" si="6"/>
        <v>-2.9669582133333336</v>
      </c>
      <c r="V61" s="35">
        <f t="shared" si="6"/>
        <v>-2.8713135111111114</v>
      </c>
      <c r="W61" s="35">
        <f t="shared" si="6"/>
        <v>-2.7756688088888892</v>
      </c>
      <c r="X61" s="35">
        <f t="shared" si="6"/>
        <v>-2.680024106666667</v>
      </c>
      <c r="Y61" s="35">
        <f t="shared" si="6"/>
        <v>-2.5843794044444448</v>
      </c>
      <c r="Z61" s="35">
        <f t="shared" si="6"/>
        <v>-2.4887347022222226</v>
      </c>
      <c r="AA61" s="35">
        <f t="shared" si="6"/>
        <v>-2.3930900000000004</v>
      </c>
      <c r="AB61" s="35">
        <f t="shared" si="6"/>
        <v>-2.2974452977777782</v>
      </c>
      <c r="AC61" s="35">
        <f t="shared" si="6"/>
        <v>-2.201800595555556</v>
      </c>
      <c r="AD61" s="35">
        <f t="shared" si="6"/>
        <v>-2.1061558933333338</v>
      </c>
      <c r="AE61" s="35">
        <f t="shared" si="6"/>
        <v>-2.0105111911111115</v>
      </c>
      <c r="AF61" s="35">
        <f t="shared" si="6"/>
        <v>-1.9148664888888893</v>
      </c>
      <c r="AG61" s="35">
        <f t="shared" si="6"/>
        <v>-1.8192217866666671</v>
      </c>
      <c r="AH61" s="35">
        <f t="shared" si="6"/>
        <v>-1.7235770844444449</v>
      </c>
      <c r="AI61" s="35">
        <f t="shared" si="6"/>
        <v>-1.6279323822222227</v>
      </c>
      <c r="AJ61" s="35">
        <f t="shared" si="6"/>
        <v>-1.5322876800000005</v>
      </c>
      <c r="AK61" s="35">
        <f t="shared" si="6"/>
        <v>-1.4366429777777783</v>
      </c>
      <c r="AL61" s="35">
        <f t="shared" si="6"/>
        <v>-1.3409982755555561</v>
      </c>
      <c r="AM61" s="35">
        <f t="shared" si="6"/>
        <v>-1.2453535733333339</v>
      </c>
      <c r="AN61" s="35">
        <f t="shared" si="6"/>
        <v>-1.1497088711111116</v>
      </c>
      <c r="AO61" s="35">
        <f t="shared" si="6"/>
        <v>-1.0540641688888894</v>
      </c>
      <c r="AP61" s="35">
        <f t="shared" si="6"/>
        <v>-0.95841946666666722</v>
      </c>
      <c r="AQ61" s="35">
        <f t="shared" si="6"/>
        <v>-0.86277476444444501</v>
      </c>
      <c r="AR61" s="35">
        <f t="shared" si="6"/>
        <v>-0.7671300622222228</v>
      </c>
      <c r="AS61" s="35">
        <f t="shared" si="6"/>
        <v>-0.67148536000000059</v>
      </c>
      <c r="AT61" s="35">
        <f t="shared" si="6"/>
        <v>-0.57584065777777838</v>
      </c>
      <c r="AU61" s="35">
        <f t="shared" si="6"/>
        <v>-0.48019595555555616</v>
      </c>
      <c r="AV61" s="35">
        <f t="shared" si="6"/>
        <v>-0.38455125333333395</v>
      </c>
      <c r="AW61" s="35">
        <f t="shared" si="6"/>
        <v>-0.28890655111111174</v>
      </c>
      <c r="AX61" s="35">
        <f t="shared" si="6"/>
        <v>-0.19326184888888953</v>
      </c>
      <c r="AY61" s="35">
        <f t="shared" si="6"/>
        <v>-9.761714666666732E-2</v>
      </c>
      <c r="AZ61" s="35">
        <f t="shared" si="6"/>
        <v>-3.2959048888889536E-2</v>
      </c>
      <c r="BA61" s="35">
        <f t="shared" si="6"/>
        <v>-6.4531713306337224E-16</v>
      </c>
      <c r="BB61" s="35">
        <f t="shared" si="6"/>
        <v>-6.4531713306337224E-16</v>
      </c>
      <c r="BC61" s="35">
        <f t="shared" si="6"/>
        <v>-6.4531713306337224E-16</v>
      </c>
      <c r="BD61" s="35">
        <f t="shared" si="6"/>
        <v>-6.4531713306337224E-16</v>
      </c>
    </row>
    <row r="62" spans="1:56" ht="16.5" hidden="1" customHeight="1" outlineLevel="1" x14ac:dyDescent="0.3">
      <c r="A62" s="114"/>
      <c r="B62" s="9" t="s">
        <v>33</v>
      </c>
      <c r="C62" s="9" t="s">
        <v>67</v>
      </c>
      <c r="D62" s="9" t="s">
        <v>39</v>
      </c>
      <c r="E62" s="35">
        <f t="shared" ref="E62:BD62" si="7">E28-E60+E61</f>
        <v>-1.3943972</v>
      </c>
      <c r="F62" s="35">
        <f t="shared" si="7"/>
        <v>-2.7898677955555558</v>
      </c>
      <c r="G62" s="35">
        <f t="shared" si="7"/>
        <v>-4.2103393422222224</v>
      </c>
      <c r="H62" s="35">
        <f t="shared" si="7"/>
        <v>-4.1146946399999997</v>
      </c>
      <c r="I62" s="35">
        <f t="shared" si="7"/>
        <v>-4.019049937777778</v>
      </c>
      <c r="J62" s="35">
        <f t="shared" si="7"/>
        <v>-3.9234052355555558</v>
      </c>
      <c r="K62" s="35">
        <f t="shared" si="7"/>
        <v>-3.8277605333333335</v>
      </c>
      <c r="L62" s="35">
        <f t="shared" si="7"/>
        <v>-3.7321158311111113</v>
      </c>
      <c r="M62" s="35">
        <f t="shared" si="7"/>
        <v>-3.6364711288888891</v>
      </c>
      <c r="N62" s="35">
        <f t="shared" si="7"/>
        <v>-3.5408264266666669</v>
      </c>
      <c r="O62" s="35">
        <f t="shared" si="7"/>
        <v>-3.4451817244444447</v>
      </c>
      <c r="P62" s="35">
        <f t="shared" si="7"/>
        <v>-3.3495370222222225</v>
      </c>
      <c r="Q62" s="35">
        <f t="shared" si="7"/>
        <v>-3.2538923200000003</v>
      </c>
      <c r="R62" s="35">
        <f t="shared" si="7"/>
        <v>-3.1582476177777781</v>
      </c>
      <c r="S62" s="35">
        <f t="shared" si="7"/>
        <v>-3.0626029155555559</v>
      </c>
      <c r="T62" s="35">
        <f t="shared" si="7"/>
        <v>-2.9669582133333336</v>
      </c>
      <c r="U62" s="35">
        <f t="shared" si="7"/>
        <v>-2.8713135111111114</v>
      </c>
      <c r="V62" s="35">
        <f t="shared" si="7"/>
        <v>-2.7756688088888892</v>
      </c>
      <c r="W62" s="35">
        <f t="shared" si="7"/>
        <v>-2.680024106666667</v>
      </c>
      <c r="X62" s="35">
        <f t="shared" si="7"/>
        <v>-2.5843794044444448</v>
      </c>
      <c r="Y62" s="35">
        <f t="shared" si="7"/>
        <v>-2.4887347022222226</v>
      </c>
      <c r="Z62" s="35">
        <f t="shared" si="7"/>
        <v>-2.3930900000000004</v>
      </c>
      <c r="AA62" s="35">
        <f t="shared" si="7"/>
        <v>-2.2974452977777782</v>
      </c>
      <c r="AB62" s="35">
        <f t="shared" si="7"/>
        <v>-2.201800595555556</v>
      </c>
      <c r="AC62" s="35">
        <f t="shared" si="7"/>
        <v>-2.1061558933333338</v>
      </c>
      <c r="AD62" s="35">
        <f t="shared" si="7"/>
        <v>-2.0105111911111115</v>
      </c>
      <c r="AE62" s="35">
        <f t="shared" si="7"/>
        <v>-1.9148664888888893</v>
      </c>
      <c r="AF62" s="35">
        <f t="shared" si="7"/>
        <v>-1.8192217866666671</v>
      </c>
      <c r="AG62" s="35">
        <f t="shared" si="7"/>
        <v>-1.7235770844444449</v>
      </c>
      <c r="AH62" s="35">
        <f t="shared" si="7"/>
        <v>-1.6279323822222227</v>
      </c>
      <c r="AI62" s="35">
        <f t="shared" si="7"/>
        <v>-1.5322876800000005</v>
      </c>
      <c r="AJ62" s="35">
        <f t="shared" si="7"/>
        <v>-1.4366429777777783</v>
      </c>
      <c r="AK62" s="35">
        <f t="shared" si="7"/>
        <v>-1.3409982755555561</v>
      </c>
      <c r="AL62" s="35">
        <f t="shared" si="7"/>
        <v>-1.2453535733333339</v>
      </c>
      <c r="AM62" s="35">
        <f t="shared" si="7"/>
        <v>-1.1497088711111116</v>
      </c>
      <c r="AN62" s="35">
        <f t="shared" si="7"/>
        <v>-1.0540641688888894</v>
      </c>
      <c r="AO62" s="35">
        <f t="shared" si="7"/>
        <v>-0.95841946666666722</v>
      </c>
      <c r="AP62" s="35">
        <f t="shared" si="7"/>
        <v>-0.86277476444444501</v>
      </c>
      <c r="AQ62" s="35">
        <f t="shared" si="7"/>
        <v>-0.7671300622222228</v>
      </c>
      <c r="AR62" s="35">
        <f t="shared" si="7"/>
        <v>-0.67148536000000059</v>
      </c>
      <c r="AS62" s="35">
        <f t="shared" si="7"/>
        <v>-0.57584065777777838</v>
      </c>
      <c r="AT62" s="35">
        <f t="shared" si="7"/>
        <v>-0.48019595555555616</v>
      </c>
      <c r="AU62" s="35">
        <f t="shared" si="7"/>
        <v>-0.38455125333333395</v>
      </c>
      <c r="AV62" s="35">
        <f t="shared" si="7"/>
        <v>-0.28890655111111174</v>
      </c>
      <c r="AW62" s="35">
        <f t="shared" si="7"/>
        <v>-0.19326184888888953</v>
      </c>
      <c r="AX62" s="35">
        <f t="shared" si="7"/>
        <v>-9.761714666666732E-2</v>
      </c>
      <c r="AY62" s="35">
        <f t="shared" si="7"/>
        <v>-3.2959048888889536E-2</v>
      </c>
      <c r="AZ62" s="35">
        <f t="shared" si="7"/>
        <v>-6.4531713306337224E-16</v>
      </c>
      <c r="BA62" s="35">
        <f t="shared" si="7"/>
        <v>-6.4531713306337224E-16</v>
      </c>
      <c r="BB62" s="35">
        <f t="shared" si="7"/>
        <v>-6.4531713306337224E-16</v>
      </c>
      <c r="BC62" s="35">
        <f t="shared" si="7"/>
        <v>-6.4531713306337224E-16</v>
      </c>
      <c r="BD62" s="35">
        <f t="shared" si="7"/>
        <v>-6.4531713306337224E-16</v>
      </c>
    </row>
    <row r="63" spans="1:56" ht="16.5" collapsed="1" x14ac:dyDescent="0.3">
      <c r="A63" s="114"/>
      <c r="B63" s="9" t="s">
        <v>8</v>
      </c>
      <c r="C63" s="11" t="s">
        <v>66</v>
      </c>
      <c r="D63" s="9" t="s">
        <v>39</v>
      </c>
      <c r="E63" s="35">
        <f>AVERAGE(E61:E62)*'Fixed data'!$C$3</f>
        <v>-2.7887944000000001E-2</v>
      </c>
      <c r="F63" s="35">
        <f>AVERAGE(F61:F62)*'Fixed data'!$C$3</f>
        <v>-8.3685299911111122E-2</v>
      </c>
      <c r="G63" s="35">
        <f>AVERAGE(G61:G62)*'Fixed data'!$C$3</f>
        <v>-0.14000414275555556</v>
      </c>
      <c r="H63" s="35">
        <f>AVERAGE(H61:H62)*'Fixed data'!$C$3</f>
        <v>-0.16650067964444445</v>
      </c>
      <c r="I63" s="35">
        <f>AVERAGE(I61:I62)*'Fixed data'!$C$3</f>
        <v>-0.16267489155555556</v>
      </c>
      <c r="J63" s="35">
        <f>AVERAGE(J61:J62)*'Fixed data'!$C$3</f>
        <v>-0.1588491034666667</v>
      </c>
      <c r="K63" s="35">
        <f>AVERAGE(K61:K62)*'Fixed data'!$C$3</f>
        <v>-0.15502331537777778</v>
      </c>
      <c r="L63" s="35">
        <f>AVERAGE(L61:L62)*'Fixed data'!$C$3</f>
        <v>-0.15119752728888891</v>
      </c>
      <c r="M63" s="35">
        <f>AVERAGE(M61:M62)*'Fixed data'!$C$3</f>
        <v>-0.14737173919999999</v>
      </c>
      <c r="N63" s="35">
        <f>AVERAGE(N61:N62)*'Fixed data'!$C$3</f>
        <v>-0.14354595111111113</v>
      </c>
      <c r="O63" s="35">
        <f>AVERAGE(O61:O62)*'Fixed data'!$C$3</f>
        <v>-0.13972016302222223</v>
      </c>
      <c r="P63" s="35">
        <f>AVERAGE(P61:P62)*'Fixed data'!$C$3</f>
        <v>-0.13589437493333337</v>
      </c>
      <c r="Q63" s="35">
        <f>AVERAGE(Q61:Q62)*'Fixed data'!$C$3</f>
        <v>-0.13206858684444445</v>
      </c>
      <c r="R63" s="35">
        <f>AVERAGE(R61:R62)*'Fixed data'!$C$3</f>
        <v>-0.12824279875555558</v>
      </c>
      <c r="S63" s="35">
        <f>AVERAGE(S61:S62)*'Fixed data'!$C$3</f>
        <v>-0.12441701066666667</v>
      </c>
      <c r="T63" s="35">
        <f>AVERAGE(T61:T62)*'Fixed data'!$C$3</f>
        <v>-0.1205912225777778</v>
      </c>
      <c r="U63" s="35">
        <f>AVERAGE(U61:U62)*'Fixed data'!$C$3</f>
        <v>-0.11676543448888889</v>
      </c>
      <c r="V63" s="35">
        <f>AVERAGE(V61:V62)*'Fixed data'!$C$3</f>
        <v>-0.11293964640000002</v>
      </c>
      <c r="W63" s="35">
        <f>AVERAGE(W61:W62)*'Fixed data'!$C$3</f>
        <v>-0.10911385831111112</v>
      </c>
      <c r="X63" s="35">
        <f>AVERAGE(X61:X62)*'Fixed data'!$C$3</f>
        <v>-0.10528807022222225</v>
      </c>
      <c r="Y63" s="35">
        <f>AVERAGE(Y61:Y62)*'Fixed data'!$C$3</f>
        <v>-0.10146228213333335</v>
      </c>
      <c r="Z63" s="35">
        <f>AVERAGE(Z61:Z62)*'Fixed data'!$C$3</f>
        <v>-9.7636494044444466E-2</v>
      </c>
      <c r="AA63" s="35">
        <f>AVERAGE(AA61:AA62)*'Fixed data'!$C$3</f>
        <v>-9.3810705955555559E-2</v>
      </c>
      <c r="AB63" s="35">
        <f>AVERAGE(AB61:AB62)*'Fixed data'!$C$3</f>
        <v>-8.9984917866666694E-2</v>
      </c>
      <c r="AC63" s="35">
        <f>AVERAGE(AC61:AC62)*'Fixed data'!$C$3</f>
        <v>-8.6159129777777788E-2</v>
      </c>
      <c r="AD63" s="35">
        <f>AVERAGE(AD61:AD62)*'Fixed data'!$C$3</f>
        <v>-8.2333341688888922E-2</v>
      </c>
      <c r="AE63" s="35">
        <f>AVERAGE(AE61:AE62)*'Fixed data'!$C$3</f>
        <v>-7.8507553600000016E-2</v>
      </c>
      <c r="AF63" s="35">
        <f>AVERAGE(AF61:AF62)*'Fixed data'!$C$3</f>
        <v>-7.4681765511111137E-2</v>
      </c>
      <c r="AG63" s="35">
        <f>AVERAGE(AG61:AG62)*'Fixed data'!$C$3</f>
        <v>-7.0855977422222244E-2</v>
      </c>
      <c r="AH63" s="35">
        <f>AVERAGE(AH61:AH62)*'Fixed data'!$C$3</f>
        <v>-6.7030189333333351E-2</v>
      </c>
      <c r="AI63" s="35">
        <f>AVERAGE(AI61:AI62)*'Fixed data'!$C$3</f>
        <v>-6.3204401244444458E-2</v>
      </c>
      <c r="AJ63" s="35">
        <f>AVERAGE(AJ61:AJ62)*'Fixed data'!$C$3</f>
        <v>-5.9378613155555579E-2</v>
      </c>
      <c r="AK63" s="35">
        <f>AVERAGE(AK61:AK62)*'Fixed data'!$C$3</f>
        <v>-5.5552825066666686E-2</v>
      </c>
      <c r="AL63" s="35">
        <f>AVERAGE(AL61:AL62)*'Fixed data'!$C$3</f>
        <v>-5.17270369777778E-2</v>
      </c>
      <c r="AM63" s="35">
        <f>AVERAGE(AM61:AM62)*'Fixed data'!$C$3</f>
        <v>-4.7901248888888914E-2</v>
      </c>
      <c r="AN63" s="35">
        <f>AVERAGE(AN61:AN62)*'Fixed data'!$C$3</f>
        <v>-4.4075460800000021E-2</v>
      </c>
      <c r="AO63" s="35">
        <f>AVERAGE(AO61:AO62)*'Fixed data'!$C$3</f>
        <v>-4.0249672711111135E-2</v>
      </c>
      <c r="AP63" s="35">
        <f>AVERAGE(AP61:AP62)*'Fixed data'!$C$3</f>
        <v>-3.6423884622222243E-2</v>
      </c>
      <c r="AQ63" s="35">
        <f>AVERAGE(AQ61:AQ62)*'Fixed data'!$C$3</f>
        <v>-3.2598096533333357E-2</v>
      </c>
      <c r="AR63" s="35">
        <f>AVERAGE(AR61:AR62)*'Fixed data'!$C$3</f>
        <v>-2.8772308444444467E-2</v>
      </c>
      <c r="AS63" s="35">
        <f>AVERAGE(AS61:AS62)*'Fixed data'!$C$3</f>
        <v>-2.4946520355555581E-2</v>
      </c>
      <c r="AT63" s="35">
        <f>AVERAGE(AT61:AT62)*'Fixed data'!$C$3</f>
        <v>-2.1120732266666692E-2</v>
      </c>
      <c r="AU63" s="35">
        <f>AVERAGE(AU61:AU62)*'Fixed data'!$C$3</f>
        <v>-1.7294944177777802E-2</v>
      </c>
      <c r="AV63" s="35">
        <f>AVERAGE(AV61:AV62)*'Fixed data'!$C$3</f>
        <v>-1.3469156088888915E-2</v>
      </c>
      <c r="AW63" s="35">
        <f>AVERAGE(AW61:AW62)*'Fixed data'!$C$3</f>
        <v>-9.6433680000000254E-3</v>
      </c>
      <c r="AX63" s="35">
        <f>AVERAGE(AX61:AX62)*'Fixed data'!$C$3</f>
        <v>-5.8175799111111369E-3</v>
      </c>
      <c r="AY63" s="35">
        <f>AVERAGE(AY61:AY62)*'Fixed data'!$C$3</f>
        <v>-2.6115239111111372E-3</v>
      </c>
      <c r="AZ63" s="35">
        <f>AVERAGE(AZ61:AZ62)*'Fixed data'!$C$3</f>
        <v>-6.5918097777780359E-4</v>
      </c>
      <c r="BA63" s="35">
        <f>AVERAGE(BA61:BA62)*'Fixed data'!$C$3</f>
        <v>-2.5812685322534891E-17</v>
      </c>
      <c r="BB63" s="35">
        <f>AVERAGE(BB61:BB62)*'Fixed data'!$C$3</f>
        <v>-2.5812685322534891E-17</v>
      </c>
      <c r="BC63" s="35">
        <f>AVERAGE(BC61:BC62)*'Fixed data'!$C$3</f>
        <v>-2.5812685322534891E-17</v>
      </c>
      <c r="BD63" s="35">
        <f>AVERAGE(BD61:BD62)*'Fixed data'!$C$3</f>
        <v>-2.5812685322534891E-17</v>
      </c>
    </row>
    <row r="64" spans="1:56" ht="15.75" thickBot="1" x14ac:dyDescent="0.35">
      <c r="A64" s="113"/>
      <c r="B64" s="12" t="s">
        <v>93</v>
      </c>
      <c r="C64" s="12" t="s">
        <v>44</v>
      </c>
      <c r="D64" s="12" t="s">
        <v>39</v>
      </c>
      <c r="E64" s="53">
        <f t="shared" ref="E64:BD64" si="8">E29+E60+E63</f>
        <v>-0.62548674400000015</v>
      </c>
      <c r="F64" s="53">
        <f t="shared" si="8"/>
        <v>-0.7260107043555557</v>
      </c>
      <c r="G64" s="53">
        <f t="shared" si="8"/>
        <v>-0.8383285960888891</v>
      </c>
      <c r="H64" s="53">
        <f t="shared" si="8"/>
        <v>-0.26214538186666669</v>
      </c>
      <c r="I64" s="53">
        <f t="shared" si="8"/>
        <v>-0.2583195937777778</v>
      </c>
      <c r="J64" s="53">
        <f t="shared" si="8"/>
        <v>-0.25449380568888891</v>
      </c>
      <c r="K64" s="53">
        <f t="shared" si="8"/>
        <v>-0.25066801760000001</v>
      </c>
      <c r="L64" s="53">
        <f t="shared" si="8"/>
        <v>-0.24684222951111112</v>
      </c>
      <c r="M64" s="53">
        <f t="shared" si="8"/>
        <v>-0.2430164414222222</v>
      </c>
      <c r="N64" s="53">
        <f t="shared" si="8"/>
        <v>-0.23919065333333334</v>
      </c>
      <c r="O64" s="53">
        <f t="shared" si="8"/>
        <v>-0.23536486524444444</v>
      </c>
      <c r="P64" s="53">
        <f t="shared" si="8"/>
        <v>-0.23153907715555558</v>
      </c>
      <c r="Q64" s="53">
        <f t="shared" si="8"/>
        <v>-0.22771328906666666</v>
      </c>
      <c r="R64" s="53">
        <f t="shared" si="8"/>
        <v>-0.22388750097777779</v>
      </c>
      <c r="S64" s="53">
        <f t="shared" si="8"/>
        <v>-0.22006171288888887</v>
      </c>
      <c r="T64" s="53">
        <f t="shared" si="8"/>
        <v>-0.21623592480000001</v>
      </c>
      <c r="U64" s="53">
        <f t="shared" si="8"/>
        <v>-0.21241013671111109</v>
      </c>
      <c r="V64" s="53">
        <f t="shared" si="8"/>
        <v>-0.20858434862222225</v>
      </c>
      <c r="W64" s="53">
        <f t="shared" si="8"/>
        <v>-0.20475856053333333</v>
      </c>
      <c r="X64" s="53">
        <f t="shared" si="8"/>
        <v>-0.20093277244444446</v>
      </c>
      <c r="Y64" s="53">
        <f t="shared" si="8"/>
        <v>-0.19710698435555557</v>
      </c>
      <c r="Z64" s="53">
        <f t="shared" si="8"/>
        <v>-0.19328119626666668</v>
      </c>
      <c r="AA64" s="53">
        <f t="shared" si="8"/>
        <v>-0.18945540817777778</v>
      </c>
      <c r="AB64" s="53">
        <f t="shared" si="8"/>
        <v>-0.18562962008888889</v>
      </c>
      <c r="AC64" s="53">
        <f t="shared" si="8"/>
        <v>-0.181803832</v>
      </c>
      <c r="AD64" s="53">
        <f t="shared" si="8"/>
        <v>-0.17797804391111113</v>
      </c>
      <c r="AE64" s="53">
        <f t="shared" si="8"/>
        <v>-0.17415225582222221</v>
      </c>
      <c r="AF64" s="53">
        <f t="shared" si="8"/>
        <v>-0.17032646773333335</v>
      </c>
      <c r="AG64" s="53">
        <f t="shared" si="8"/>
        <v>-0.16650067964444445</v>
      </c>
      <c r="AH64" s="53">
        <f t="shared" si="8"/>
        <v>-0.16267489155555556</v>
      </c>
      <c r="AI64" s="53">
        <f t="shared" si="8"/>
        <v>-0.15884910346666667</v>
      </c>
      <c r="AJ64" s="53">
        <f t="shared" si="8"/>
        <v>-0.1550233153777778</v>
      </c>
      <c r="AK64" s="53">
        <f t="shared" si="8"/>
        <v>-0.15119752728888891</v>
      </c>
      <c r="AL64" s="53">
        <f t="shared" si="8"/>
        <v>-0.14737173920000002</v>
      </c>
      <c r="AM64" s="53">
        <f t="shared" si="8"/>
        <v>-0.14354595111111113</v>
      </c>
      <c r="AN64" s="53">
        <f t="shared" si="8"/>
        <v>-0.13972016302222223</v>
      </c>
      <c r="AO64" s="53">
        <f t="shared" si="8"/>
        <v>-0.13589437493333334</v>
      </c>
      <c r="AP64" s="53">
        <f t="shared" si="8"/>
        <v>-0.13206858684444445</v>
      </c>
      <c r="AQ64" s="53">
        <f t="shared" si="8"/>
        <v>-0.12824279875555555</v>
      </c>
      <c r="AR64" s="53">
        <f t="shared" si="8"/>
        <v>-0.12441701066666667</v>
      </c>
      <c r="AS64" s="53">
        <f t="shared" si="8"/>
        <v>-0.1205912225777778</v>
      </c>
      <c r="AT64" s="53">
        <f t="shared" si="8"/>
        <v>-0.1167654344888889</v>
      </c>
      <c r="AU64" s="53">
        <f t="shared" si="8"/>
        <v>-0.11293964640000001</v>
      </c>
      <c r="AV64" s="53">
        <f t="shared" si="8"/>
        <v>-0.10911385831111113</v>
      </c>
      <c r="AW64" s="53">
        <f t="shared" si="8"/>
        <v>-0.10528807022222224</v>
      </c>
      <c r="AX64" s="53">
        <f t="shared" si="8"/>
        <v>-0.10146228213333335</v>
      </c>
      <c r="AY64" s="53">
        <f t="shared" si="8"/>
        <v>-6.726962168888892E-2</v>
      </c>
      <c r="AZ64" s="53">
        <f t="shared" si="8"/>
        <v>-3.3618229866666696E-2</v>
      </c>
      <c r="BA64" s="53">
        <f t="shared" si="8"/>
        <v>-2.5812685322534891E-17</v>
      </c>
      <c r="BB64" s="53">
        <f t="shared" si="8"/>
        <v>-2.5812685322534891E-17</v>
      </c>
      <c r="BC64" s="53">
        <f t="shared" si="8"/>
        <v>-2.5812685322534891E-17</v>
      </c>
      <c r="BD64" s="53">
        <f t="shared" si="8"/>
        <v>-2.5812685322534891E-17</v>
      </c>
    </row>
    <row r="65" spans="1:56" ht="12.75" customHeight="1" x14ac:dyDescent="0.3">
      <c r="A65" s="215" t="s">
        <v>228</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216"/>
      <c r="B66" s="9" t="s">
        <v>200</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216"/>
      <c r="B67" s="9" t="s">
        <v>296</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216"/>
      <c r="B68" s="9" t="s">
        <v>297</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216"/>
      <c r="B69" s="4" t="s">
        <v>201</v>
      </c>
      <c r="D69" s="9" t="s">
        <v>39</v>
      </c>
      <c r="E69" s="35"/>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216"/>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216"/>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216"/>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216"/>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216"/>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216"/>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217"/>
      <c r="B76" s="13" t="s">
        <v>99</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39</v>
      </c>
      <c r="E77" s="54">
        <f>IF('Fixed data'!$G$19=FALSE,E64+E76,E64)</f>
        <v>-0.62548674400000015</v>
      </c>
      <c r="F77" s="54">
        <f>IF('Fixed data'!$G$19=FALSE,F64+F76,F64)</f>
        <v>-0.7260107043555557</v>
      </c>
      <c r="G77" s="54">
        <f>IF('Fixed data'!$G$19=FALSE,G64+G76,G64)</f>
        <v>-0.8383285960888891</v>
      </c>
      <c r="H77" s="54">
        <f>IF('Fixed data'!$G$19=FALSE,H64+H76,H64)</f>
        <v>-0.26214538186666669</v>
      </c>
      <c r="I77" s="54">
        <f>IF('Fixed data'!$G$19=FALSE,I64+I76,I64)</f>
        <v>-0.2583195937777778</v>
      </c>
      <c r="J77" s="54">
        <f>IF('Fixed data'!$G$19=FALSE,J64+J76,J64)</f>
        <v>-0.25449380568888891</v>
      </c>
      <c r="K77" s="54">
        <f>IF('Fixed data'!$G$19=FALSE,K64+K76,K64)</f>
        <v>-0.25066801760000001</v>
      </c>
      <c r="L77" s="54">
        <f>IF('Fixed data'!$G$19=FALSE,L64+L76,L64)</f>
        <v>-0.24684222951111112</v>
      </c>
      <c r="M77" s="54">
        <f>IF('Fixed data'!$G$19=FALSE,M64+M76,M64)</f>
        <v>-0.2430164414222222</v>
      </c>
      <c r="N77" s="54">
        <f>IF('Fixed data'!$G$19=FALSE,N64+N76,N64)</f>
        <v>-0.23919065333333334</v>
      </c>
      <c r="O77" s="54">
        <f>IF('Fixed data'!$G$19=FALSE,O64+O76,O64)</f>
        <v>-0.23536486524444444</v>
      </c>
      <c r="P77" s="54">
        <f>IF('Fixed data'!$G$19=FALSE,P64+P76,P64)</f>
        <v>-0.23153907715555558</v>
      </c>
      <c r="Q77" s="54">
        <f>IF('Fixed data'!$G$19=FALSE,Q64+Q76,Q64)</f>
        <v>-0.22771328906666666</v>
      </c>
      <c r="R77" s="54">
        <f>IF('Fixed data'!$G$19=FALSE,R64+R76,R64)</f>
        <v>-0.22388750097777779</v>
      </c>
      <c r="S77" s="54">
        <f>IF('Fixed data'!$G$19=FALSE,S64+S76,S64)</f>
        <v>-0.22006171288888887</v>
      </c>
      <c r="T77" s="54">
        <f>IF('Fixed data'!$G$19=FALSE,T64+T76,T64)</f>
        <v>-0.21623592480000001</v>
      </c>
      <c r="U77" s="54">
        <f>IF('Fixed data'!$G$19=FALSE,U64+U76,U64)</f>
        <v>-0.21241013671111109</v>
      </c>
      <c r="V77" s="54">
        <f>IF('Fixed data'!$G$19=FALSE,V64+V76,V64)</f>
        <v>-0.20858434862222225</v>
      </c>
      <c r="W77" s="54">
        <f>IF('Fixed data'!$G$19=FALSE,W64+W76,W64)</f>
        <v>-0.20475856053333333</v>
      </c>
      <c r="X77" s="54">
        <f>IF('Fixed data'!$G$19=FALSE,X64+X76,X64)</f>
        <v>-0.20093277244444446</v>
      </c>
      <c r="Y77" s="54">
        <f>IF('Fixed data'!$G$19=FALSE,Y64+Y76,Y64)</f>
        <v>-0.19710698435555557</v>
      </c>
      <c r="Z77" s="54">
        <f>IF('Fixed data'!$G$19=FALSE,Z64+Z76,Z64)</f>
        <v>-0.19328119626666668</v>
      </c>
      <c r="AA77" s="54">
        <f>IF('Fixed data'!$G$19=FALSE,AA64+AA76,AA64)</f>
        <v>-0.18945540817777778</v>
      </c>
      <c r="AB77" s="54">
        <f>IF('Fixed data'!$G$19=FALSE,AB64+AB76,AB64)</f>
        <v>-0.18562962008888889</v>
      </c>
      <c r="AC77" s="54">
        <f>IF('Fixed data'!$G$19=FALSE,AC64+AC76,AC64)</f>
        <v>-0.181803832</v>
      </c>
      <c r="AD77" s="54">
        <f>IF('Fixed data'!$G$19=FALSE,AD64+AD76,AD64)</f>
        <v>-0.17797804391111113</v>
      </c>
      <c r="AE77" s="54">
        <f>IF('Fixed data'!$G$19=FALSE,AE64+AE76,AE64)</f>
        <v>-0.17415225582222221</v>
      </c>
      <c r="AF77" s="54">
        <f>IF('Fixed data'!$G$19=FALSE,AF64+AF76,AF64)</f>
        <v>-0.17032646773333335</v>
      </c>
      <c r="AG77" s="54">
        <f>IF('Fixed data'!$G$19=FALSE,AG64+AG76,AG64)</f>
        <v>-0.16650067964444445</v>
      </c>
      <c r="AH77" s="54">
        <f>IF('Fixed data'!$G$19=FALSE,AH64+AH76,AH64)</f>
        <v>-0.16267489155555556</v>
      </c>
      <c r="AI77" s="54">
        <f>IF('Fixed data'!$G$19=FALSE,AI64+AI76,AI64)</f>
        <v>-0.15884910346666667</v>
      </c>
      <c r="AJ77" s="54">
        <f>IF('Fixed data'!$G$19=FALSE,AJ64+AJ76,AJ64)</f>
        <v>-0.1550233153777778</v>
      </c>
      <c r="AK77" s="54">
        <f>IF('Fixed data'!$G$19=FALSE,AK64+AK76,AK64)</f>
        <v>-0.15119752728888891</v>
      </c>
      <c r="AL77" s="54">
        <f>IF('Fixed data'!$G$19=FALSE,AL64+AL76,AL64)</f>
        <v>-0.14737173920000002</v>
      </c>
      <c r="AM77" s="54">
        <f>IF('Fixed data'!$G$19=FALSE,AM64+AM76,AM64)</f>
        <v>-0.14354595111111113</v>
      </c>
      <c r="AN77" s="54">
        <f>IF('Fixed data'!$G$19=FALSE,AN64+AN76,AN64)</f>
        <v>-0.13972016302222223</v>
      </c>
      <c r="AO77" s="54">
        <f>IF('Fixed data'!$G$19=FALSE,AO64+AO76,AO64)</f>
        <v>-0.13589437493333334</v>
      </c>
      <c r="AP77" s="54">
        <f>IF('Fixed data'!$G$19=FALSE,AP64+AP76,AP64)</f>
        <v>-0.13206858684444445</v>
      </c>
      <c r="AQ77" s="54">
        <f>IF('Fixed data'!$G$19=FALSE,AQ64+AQ76,AQ64)</f>
        <v>-0.12824279875555555</v>
      </c>
      <c r="AR77" s="54">
        <f>IF('Fixed data'!$G$19=FALSE,AR64+AR76,AR64)</f>
        <v>-0.12441701066666667</v>
      </c>
      <c r="AS77" s="54">
        <f>IF('Fixed data'!$G$19=FALSE,AS64+AS76,AS64)</f>
        <v>-0.1205912225777778</v>
      </c>
      <c r="AT77" s="54">
        <f>IF('Fixed data'!$G$19=FALSE,AT64+AT76,AT64)</f>
        <v>-0.1167654344888889</v>
      </c>
      <c r="AU77" s="54">
        <f>IF('Fixed data'!$G$19=FALSE,AU64+AU76,AU64)</f>
        <v>-0.11293964640000001</v>
      </c>
      <c r="AV77" s="54">
        <f>IF('Fixed data'!$G$19=FALSE,AV64+AV76,AV64)</f>
        <v>-0.10911385831111113</v>
      </c>
      <c r="AW77" s="54">
        <f>IF('Fixed data'!$G$19=FALSE,AW64+AW76,AW64)</f>
        <v>-0.10528807022222224</v>
      </c>
      <c r="AX77" s="54">
        <f>IF('Fixed data'!$G$19=FALSE,AX64+AX76,AX64)</f>
        <v>-0.10146228213333335</v>
      </c>
      <c r="AY77" s="54">
        <f>IF('Fixed data'!$G$19=FALSE,AY64+AY76,AY64)</f>
        <v>-6.726962168888892E-2</v>
      </c>
      <c r="AZ77" s="54">
        <f>IF('Fixed data'!$G$19=FALSE,AZ64+AZ76,AZ64)</f>
        <v>-3.3618229866666696E-2</v>
      </c>
      <c r="BA77" s="54">
        <f>IF('Fixed data'!$G$19=FALSE,BA64+BA76,BA64)</f>
        <v>-2.5812685322534891E-17</v>
      </c>
      <c r="BB77" s="54">
        <f>IF('Fixed data'!$G$19=FALSE,BB64+BB76,BB64)</f>
        <v>-2.5812685322534891E-17</v>
      </c>
      <c r="BC77" s="54">
        <f>IF('Fixed data'!$G$19=FALSE,BC64+BC76,BC64)</f>
        <v>-2.5812685322534891E-17</v>
      </c>
      <c r="BD77" s="54">
        <f>IF('Fixed data'!$G$19=FALSE,BD64+BD76,BD64)</f>
        <v>-2.5812685322534891E-17</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-0.60433501835748815</v>
      </c>
      <c r="F80" s="55">
        <f t="shared" ref="F80:BD80" si="10">F77*F78</f>
        <v>-0.67773876109646036</v>
      </c>
      <c r="G80" s="55">
        <f t="shared" si="10"/>
        <v>-0.75612436219528734</v>
      </c>
      <c r="H80" s="55">
        <f t="shared" si="10"/>
        <v>-0.22844455555478096</v>
      </c>
      <c r="I80" s="55">
        <f t="shared" si="10"/>
        <v>-0.21749816643468309</v>
      </c>
      <c r="J80" s="55">
        <f t="shared" si="10"/>
        <v>-0.20703087490024319</v>
      </c>
      <c r="K80" s="55">
        <f t="shared" si="10"/>
        <v>-0.19702279596613248</v>
      </c>
      <c r="L80" s="55">
        <f t="shared" si="10"/>
        <v>-0.18745484165292178</v>
      </c>
      <c r="M80" s="55">
        <f t="shared" si="10"/>
        <v>-0.17830868982278752</v>
      </c>
      <c r="N80" s="55">
        <f t="shared" si="10"/>
        <v>-0.16956675421153203</v>
      </c>
      <c r="O80" s="55">
        <f t="shared" si="10"/>
        <v>-0.1612121556116444</v>
      </c>
      <c r="P80" s="55">
        <f t="shared" si="10"/>
        <v>-0.15322869416282467</v>
      </c>
      <c r="Q80" s="55">
        <f t="shared" si="10"/>
        <v>-0.14560082270802371</v>
      </c>
      <c r="R80" s="55">
        <f t="shared" si="10"/>
        <v>-0.13831362117462195</v>
      </c>
      <c r="S80" s="55">
        <f t="shared" si="10"/>
        <v>-0.13135277194188311</v>
      </c>
      <c r="T80" s="55">
        <f t="shared" si="10"/>
        <v>-0.12470453615727423</v>
      </c>
      <c r="U80" s="55">
        <f t="shared" si="10"/>
        <v>-0.11835573096564636</v>
      </c>
      <c r="V80" s="55">
        <f t="shared" si="10"/>
        <v>-0.11229370761662001</v>
      </c>
      <c r="W80" s="55">
        <f t="shared" si="10"/>
        <v>-0.1065063304168191</v>
      </c>
      <c r="X80" s="55">
        <f t="shared" si="10"/>
        <v>-0.10098195649484984</v>
      </c>
      <c r="Y80" s="55">
        <f t="shared" si="10"/>
        <v>-9.5709416348124909E-2</v>
      </c>
      <c r="Z80" s="55">
        <f t="shared" si="10"/>
        <v>-9.0677995141794365E-2</v>
      </c>
      <c r="AA80" s="55">
        <f t="shared" si="10"/>
        <v>-8.5877414731162408E-2</v>
      </c>
      <c r="AB80" s="55">
        <f t="shared" si="10"/>
        <v>-8.1297816380043242E-2</v>
      </c>
      <c r="AC80" s="55">
        <f t="shared" si="10"/>
        <v>-7.692974414854685E-2</v>
      </c>
      <c r="AD80" s="55">
        <f t="shared" si="10"/>
        <v>-7.2764128924781207E-2</v>
      </c>
      <c r="AE80" s="55">
        <f t="shared" si="10"/>
        <v>-6.8792273075917953E-2</v>
      </c>
      <c r="AF80" s="55">
        <f t="shared" si="10"/>
        <v>-6.5005835694993103E-2</v>
      </c>
      <c r="AG80" s="55">
        <f t="shared" si="10"/>
        <v>-6.1396818420703193E-2</v>
      </c>
      <c r="AH80" s="55">
        <f t="shared" si="10"/>
        <v>-5.7957551808315237E-2</v>
      </c>
      <c r="AI80" s="55">
        <f t="shared" si="10"/>
        <v>-6.3537599407028161E-2</v>
      </c>
      <c r="AJ80" s="55">
        <f t="shared" si="10"/>
        <v>-6.0201294515885698E-2</v>
      </c>
      <c r="AK80" s="55">
        <f t="shared" si="10"/>
        <v>-5.7005436229330152E-2</v>
      </c>
      <c r="AL80" s="55">
        <f t="shared" si="10"/>
        <v>-5.3944673500362354E-2</v>
      </c>
      <c r="AM80" s="55">
        <f t="shared" si="10"/>
        <v>-5.1013847847503326E-2</v>
      </c>
      <c r="AN80" s="55">
        <f t="shared" si="10"/>
        <v>-4.8207986676872948E-2</v>
      </c>
      <c r="AO80" s="55">
        <f t="shared" si="10"/>
        <v>-4.5522296829913232E-2</v>
      </c>
      <c r="AP80" s="55">
        <f t="shared" si="10"/>
        <v>-4.2952158349277327E-2</v>
      </c>
      <c r="AQ80" s="55">
        <f t="shared" si="10"/>
        <v>-4.049311845564902E-2</v>
      </c>
      <c r="AR80" s="55">
        <f t="shared" si="10"/>
        <v>-3.8140885728494361E-2</v>
      </c>
      <c r="AS80" s="55">
        <f t="shared" si="10"/>
        <v>-3.5891324483975272E-2</v>
      </c>
      <c r="AT80" s="55">
        <f t="shared" si="10"/>
        <v>-3.374044934347694E-2</v>
      </c>
      <c r="AU80" s="55">
        <f t="shared" si="10"/>
        <v>-3.168441998641458E-2</v>
      </c>
      <c r="AV80" s="55">
        <f t="shared" si="10"/>
        <v>-2.9719536081192488E-2</v>
      </c>
      <c r="AW80" s="55">
        <f t="shared" si="10"/>
        <v>-2.7842232388389034E-2</v>
      </c>
      <c r="AX80" s="55">
        <f t="shared" si="10"/>
        <v>-2.6049074030435413E-2</v>
      </c>
      <c r="AY80" s="55">
        <f t="shared" si="10"/>
        <v>-1.6767542822670612E-2</v>
      </c>
      <c r="AZ80" s="55">
        <f t="shared" si="10"/>
        <v>-8.1355713177595178E-3</v>
      </c>
      <c r="BA80" s="55">
        <f t="shared" si="10"/>
        <v>-6.0646979585689359E-18</v>
      </c>
      <c r="BB80" s="55">
        <f t="shared" si="10"/>
        <v>-5.8880562704552777E-18</v>
      </c>
      <c r="BC80" s="55">
        <f t="shared" si="10"/>
        <v>-5.7165594858789104E-18</v>
      </c>
      <c r="BD80" s="55">
        <f t="shared" si="10"/>
        <v>-5.5500577532804955E-18</v>
      </c>
    </row>
    <row r="81" spans="1:56" x14ac:dyDescent="0.3">
      <c r="A81" s="75"/>
      <c r="B81" s="15" t="s">
        <v>18</v>
      </c>
      <c r="C81" s="15"/>
      <c r="D81" s="14" t="s">
        <v>39</v>
      </c>
      <c r="E81" s="56">
        <f>+E80</f>
        <v>-0.60433501835748815</v>
      </c>
      <c r="F81" s="56">
        <f t="shared" ref="F81:BD81" si="11">+E81+F80</f>
        <v>-1.2820737794539485</v>
      </c>
      <c r="G81" s="56">
        <f t="shared" si="11"/>
        <v>-2.0381981416492359</v>
      </c>
      <c r="H81" s="56">
        <f t="shared" si="11"/>
        <v>-2.2666426972040168</v>
      </c>
      <c r="I81" s="56">
        <f t="shared" si="11"/>
        <v>-2.4841408636386997</v>
      </c>
      <c r="J81" s="56">
        <f t="shared" si="11"/>
        <v>-2.6911717385389426</v>
      </c>
      <c r="K81" s="56">
        <f t="shared" si="11"/>
        <v>-2.8881945345050752</v>
      </c>
      <c r="L81" s="56">
        <f t="shared" si="11"/>
        <v>-3.0756493761579971</v>
      </c>
      <c r="M81" s="56">
        <f t="shared" si="11"/>
        <v>-3.2539580659807847</v>
      </c>
      <c r="N81" s="56">
        <f t="shared" si="11"/>
        <v>-3.4235248201923167</v>
      </c>
      <c r="O81" s="56">
        <f t="shared" si="11"/>
        <v>-3.5847369758039611</v>
      </c>
      <c r="P81" s="56">
        <f t="shared" si="11"/>
        <v>-3.7379656699667856</v>
      </c>
      <c r="Q81" s="56">
        <f t="shared" si="11"/>
        <v>-3.8835664926748095</v>
      </c>
      <c r="R81" s="56">
        <f t="shared" si="11"/>
        <v>-4.0218801138494316</v>
      </c>
      <c r="S81" s="56">
        <f t="shared" si="11"/>
        <v>-4.153232885791315</v>
      </c>
      <c r="T81" s="56">
        <f t="shared" si="11"/>
        <v>-4.2779374219485895</v>
      </c>
      <c r="U81" s="56">
        <f t="shared" si="11"/>
        <v>-4.3962931529142359</v>
      </c>
      <c r="V81" s="56">
        <f t="shared" si="11"/>
        <v>-4.5085868605308557</v>
      </c>
      <c r="W81" s="56">
        <f t="shared" si="11"/>
        <v>-4.6150931909476745</v>
      </c>
      <c r="X81" s="56">
        <f t="shared" si="11"/>
        <v>-4.716075147442524</v>
      </c>
      <c r="Y81" s="56">
        <f t="shared" si="11"/>
        <v>-4.8117845637906491</v>
      </c>
      <c r="Z81" s="56">
        <f t="shared" si="11"/>
        <v>-4.9024625589324433</v>
      </c>
      <c r="AA81" s="56">
        <f t="shared" si="11"/>
        <v>-4.9883399736636056</v>
      </c>
      <c r="AB81" s="56">
        <f t="shared" si="11"/>
        <v>-5.0696377900436485</v>
      </c>
      <c r="AC81" s="56">
        <f t="shared" si="11"/>
        <v>-5.1465675341921955</v>
      </c>
      <c r="AD81" s="56">
        <f t="shared" si="11"/>
        <v>-5.2193316631169768</v>
      </c>
      <c r="AE81" s="56">
        <f t="shared" si="11"/>
        <v>-5.2881239361928944</v>
      </c>
      <c r="AF81" s="56">
        <f t="shared" si="11"/>
        <v>-5.3531297718878879</v>
      </c>
      <c r="AG81" s="56">
        <f t="shared" si="11"/>
        <v>-5.4145265903085908</v>
      </c>
      <c r="AH81" s="56">
        <f t="shared" si="11"/>
        <v>-5.4724841421169064</v>
      </c>
      <c r="AI81" s="56">
        <f t="shared" si="11"/>
        <v>-5.5360217415239346</v>
      </c>
      <c r="AJ81" s="56">
        <f t="shared" si="11"/>
        <v>-5.5962230360398202</v>
      </c>
      <c r="AK81" s="56">
        <f t="shared" si="11"/>
        <v>-5.6532284722691504</v>
      </c>
      <c r="AL81" s="56">
        <f t="shared" si="11"/>
        <v>-5.707173145769513</v>
      </c>
      <c r="AM81" s="56">
        <f t="shared" si="11"/>
        <v>-5.7581869936170165</v>
      </c>
      <c r="AN81" s="56">
        <f t="shared" si="11"/>
        <v>-5.8063949802938897</v>
      </c>
      <c r="AO81" s="56">
        <f t="shared" si="11"/>
        <v>-5.8519172771238033</v>
      </c>
      <c r="AP81" s="56">
        <f t="shared" si="11"/>
        <v>-5.8948694354730806</v>
      </c>
      <c r="AQ81" s="56">
        <f t="shared" si="11"/>
        <v>-5.93536255392873</v>
      </c>
      <c r="AR81" s="56">
        <f t="shared" si="11"/>
        <v>-5.9735034396572244</v>
      </c>
      <c r="AS81" s="56">
        <f t="shared" si="11"/>
        <v>-6.0093947641411996</v>
      </c>
      <c r="AT81" s="56">
        <f t="shared" si="11"/>
        <v>-6.0431352134846765</v>
      </c>
      <c r="AU81" s="56">
        <f t="shared" si="11"/>
        <v>-6.0748196334710913</v>
      </c>
      <c r="AV81" s="56">
        <f t="shared" si="11"/>
        <v>-6.1045391695522842</v>
      </c>
      <c r="AW81" s="56">
        <f t="shared" si="11"/>
        <v>-6.1323814019406733</v>
      </c>
      <c r="AX81" s="56">
        <f t="shared" si="11"/>
        <v>-6.1584304759711088</v>
      </c>
      <c r="AY81" s="56">
        <f t="shared" si="11"/>
        <v>-6.1751980187937798</v>
      </c>
      <c r="AZ81" s="56">
        <f t="shared" si="11"/>
        <v>-6.1833335901115394</v>
      </c>
      <c r="BA81" s="56">
        <f t="shared" si="11"/>
        <v>-6.1833335901115394</v>
      </c>
      <c r="BB81" s="56">
        <f t="shared" si="11"/>
        <v>-6.1833335901115394</v>
      </c>
      <c r="BC81" s="56">
        <f t="shared" si="11"/>
        <v>-6.1833335901115394</v>
      </c>
      <c r="BD81" s="56">
        <f t="shared" si="11"/>
        <v>-6.1833335901115394</v>
      </c>
    </row>
    <row r="82" spans="1:56" x14ac:dyDescent="0.3">
      <c r="A82" s="75"/>
      <c r="B82" s="14"/>
    </row>
    <row r="83" spans="1:56" x14ac:dyDescent="0.3">
      <c r="A83" s="75"/>
      <c r="E83" s="5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218" t="s">
        <v>298</v>
      </c>
      <c r="B86" s="4" t="s">
        <v>210</v>
      </c>
      <c r="D86" s="4" t="s">
        <v>86</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218"/>
      <c r="B87" s="4" t="s">
        <v>211</v>
      </c>
      <c r="D87" s="4" t="s">
        <v>88</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218"/>
      <c r="B88" s="4" t="s">
        <v>212</v>
      </c>
      <c r="D88" s="4" t="s">
        <v>207</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218"/>
      <c r="B89" s="4" t="s">
        <v>213</v>
      </c>
      <c r="D89" s="4" t="s">
        <v>87</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218"/>
      <c r="B90" s="4" t="s">
        <v>326</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218"/>
      <c r="B91" s="4" t="s">
        <v>327</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218"/>
      <c r="B92" s="4" t="s">
        <v>328</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218"/>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153</v>
      </c>
    </row>
    <row r="98" spans="1:3" x14ac:dyDescent="0.3">
      <c r="B98" s="4" t="s">
        <v>313</v>
      </c>
    </row>
    <row r="99" spans="1:3" x14ac:dyDescent="0.3">
      <c r="B99" s="4" t="s">
        <v>330</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314</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count="2">
    <dataValidation type="list" allowBlank="1" showInputMessage="1" showErrorMessage="1" sqref="B13:B14">
      <formula1>$B$170:$B$214</formula1>
    </dataValidation>
    <dataValidation type="list" allowBlank="1" showInputMessage="1" showErrorMessage="1" sqref="B15: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24"/>
  <sheetViews>
    <sheetView tabSelected="1" workbookViewId="0">
      <selection activeCell="H14" sqref="H14"/>
    </sheetView>
  </sheetViews>
  <sheetFormatPr defaultRowHeight="15" x14ac:dyDescent="0.25"/>
  <cols>
    <col min="1" max="1" width="5.85546875" customWidth="1"/>
    <col min="2" max="2" width="54" customWidth="1"/>
    <col min="3" max="3" width="15" customWidth="1"/>
    <col min="6" max="6" width="12.7109375" bestFit="1" customWidth="1"/>
    <col min="7" max="7" width="13.85546875" bestFit="1" customWidth="1"/>
    <col min="9" max="9" width="11.140625" bestFit="1" customWidth="1"/>
    <col min="10" max="11" width="12.7109375" bestFit="1" customWidth="1"/>
  </cols>
  <sheetData>
    <row r="1" spans="1:11" ht="18.75" x14ac:dyDescent="0.3">
      <c r="A1" s="1" t="s">
        <v>80</v>
      </c>
    </row>
    <row r="2" spans="1:11" ht="21" x14ac:dyDescent="0.35">
      <c r="A2" t="s">
        <v>335</v>
      </c>
    </row>
    <row r="3" spans="1:11" x14ac:dyDescent="0.25">
      <c r="F3" s="149"/>
      <c r="G3" s="149"/>
    </row>
    <row r="5" spans="1:11" x14ac:dyDescent="0.25">
      <c r="B5" t="s">
        <v>349</v>
      </c>
    </row>
    <row r="6" spans="1:11" x14ac:dyDescent="0.25">
      <c r="G6" s="150"/>
    </row>
    <row r="7" spans="1:11" ht="15.75" thickBot="1" x14ac:dyDescent="0.3">
      <c r="B7" s="129" t="s">
        <v>354</v>
      </c>
      <c r="C7" s="129"/>
      <c r="D7" s="129" t="s">
        <v>362</v>
      </c>
      <c r="E7" s="129" t="s">
        <v>363</v>
      </c>
      <c r="F7" s="168" t="s">
        <v>364</v>
      </c>
      <c r="G7" s="150"/>
    </row>
    <row r="8" spans="1:11" x14ac:dyDescent="0.25">
      <c r="B8" s="151" t="s">
        <v>356</v>
      </c>
      <c r="C8" s="164">
        <v>1899996</v>
      </c>
      <c r="D8" s="162">
        <f>C8/1000000</f>
        <v>1.899996</v>
      </c>
      <c r="E8" s="162">
        <f>D8</f>
        <v>1.899996</v>
      </c>
      <c r="F8" s="152">
        <f>D8</f>
        <v>1.899996</v>
      </c>
      <c r="G8" t="s">
        <v>357</v>
      </c>
    </row>
    <row r="9" spans="1:11" x14ac:dyDescent="0.25">
      <c r="B9" s="158" t="s">
        <v>360</v>
      </c>
      <c r="C9" s="165">
        <v>92000</v>
      </c>
      <c r="D9" s="157">
        <f>C9/1000000</f>
        <v>9.1999999999999998E-2</v>
      </c>
      <c r="E9" s="129">
        <v>0.13780000000000001</v>
      </c>
      <c r="F9" s="141">
        <v>0.21879999999999999</v>
      </c>
      <c r="G9" s="150"/>
    </row>
    <row r="10" spans="1:11" ht="15.75" thickBot="1" x14ac:dyDescent="0.3">
      <c r="B10" s="159" t="s">
        <v>361</v>
      </c>
      <c r="C10" s="166">
        <f>C8+C9</f>
        <v>1991996</v>
      </c>
      <c r="D10" s="160">
        <f>C10/1000000</f>
        <v>1.9919960000000001</v>
      </c>
      <c r="E10" s="167">
        <f>SUM(E8:E9)</f>
        <v>2.0377960000000002</v>
      </c>
      <c r="F10" s="161">
        <f>SUM(F8:F9)</f>
        <v>2.1187960000000001</v>
      </c>
      <c r="I10" s="177"/>
    </row>
    <row r="11" spans="1:11" x14ac:dyDescent="0.25">
      <c r="B11" s="156"/>
    </row>
    <row r="12" spans="1:11" x14ac:dyDescent="0.25">
      <c r="D12" s="177">
        <f>'Baseline Workings'!C38-'Option 2 Workings'!D10</f>
        <v>0.8252241299994687</v>
      </c>
      <c r="E12" s="177">
        <f>'Baseline Workings'!D38-'Option 2 Workings'!E10</f>
        <v>1.4500163433326283</v>
      </c>
      <c r="F12" s="177">
        <f>'Baseline Workings'!E38-'Option 2 Workings'!F10</f>
        <v>2.0002925433349961</v>
      </c>
      <c r="I12" s="149"/>
      <c r="J12" s="149"/>
      <c r="K12" s="149"/>
    </row>
    <row r="13" spans="1:11" x14ac:dyDescent="0.25">
      <c r="D13" s="177"/>
      <c r="E13" s="177"/>
      <c r="F13" s="177"/>
    </row>
    <row r="14" spans="1:11" ht="15.75" thickBot="1" x14ac:dyDescent="0.3">
      <c r="B14" t="s">
        <v>355</v>
      </c>
    </row>
    <row r="15" spans="1:11" x14ac:dyDescent="0.25">
      <c r="B15" s="219" t="s">
        <v>376</v>
      </c>
      <c r="C15" s="220"/>
      <c r="D15" s="221"/>
    </row>
    <row r="16" spans="1:11" x14ac:dyDescent="0.25">
      <c r="B16" s="222"/>
      <c r="C16" s="223"/>
      <c r="D16" s="224"/>
    </row>
    <row r="17" spans="2:4" x14ac:dyDescent="0.25">
      <c r="B17" s="222"/>
      <c r="C17" s="223"/>
      <c r="D17" s="224"/>
    </row>
    <row r="18" spans="2:4" x14ac:dyDescent="0.25">
      <c r="B18" s="222"/>
      <c r="C18" s="223"/>
      <c r="D18" s="224"/>
    </row>
    <row r="19" spans="2:4" x14ac:dyDescent="0.25">
      <c r="B19" s="222"/>
      <c r="C19" s="223"/>
      <c r="D19" s="224"/>
    </row>
    <row r="20" spans="2:4" x14ac:dyDescent="0.25">
      <c r="B20" s="222"/>
      <c r="C20" s="223"/>
      <c r="D20" s="224"/>
    </row>
    <row r="21" spans="2:4" x14ac:dyDescent="0.25">
      <c r="B21" s="222"/>
      <c r="C21" s="223"/>
      <c r="D21" s="224"/>
    </row>
    <row r="22" spans="2:4" x14ac:dyDescent="0.25">
      <c r="B22" s="222"/>
      <c r="C22" s="223"/>
      <c r="D22" s="224"/>
    </row>
    <row r="23" spans="2:4" x14ac:dyDescent="0.25">
      <c r="B23" s="222"/>
      <c r="C23" s="223"/>
      <c r="D23" s="224"/>
    </row>
    <row r="24" spans="2:4" ht="15.75" thickBot="1" x14ac:dyDescent="0.3">
      <c r="B24" s="225"/>
      <c r="C24" s="226"/>
      <c r="D24" s="227"/>
    </row>
  </sheetData>
  <mergeCells count="1">
    <mergeCell ref="B15:D2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Props1.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2.xml><?xml version="1.0" encoding="utf-8"?>
<ds:datastoreItem xmlns:ds="http://schemas.openxmlformats.org/officeDocument/2006/customXml" ds:itemID="{215976EE-BC0E-49E4-8A34-08E2478D0010}">
  <ds:schemaRefs>
    <ds:schemaRef ds:uri="office.server.policy"/>
  </ds:schemaRefs>
</ds:datastoreItem>
</file>

<file path=customXml/itemProps3.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D59107C5-B401-4A16-BB12-3D243B9D13F0}">
  <ds:schemaRefs>
    <ds:schemaRef ds:uri="http://purl.org/dc/terms/"/>
    <ds:schemaRef ds:uri="http://schemas.openxmlformats.org/package/2006/metadata/core-properties"/>
    <ds:schemaRef ds:uri="http://purl.org/dc/dcmitype/"/>
    <ds:schemaRef ds:uri="eecedeb9-13b3-4e62-b003-046c92e1668a"/>
    <ds:schemaRef ds:uri="http://schemas.microsoft.com/office/2006/documentManagement/types"/>
    <ds:schemaRef ds:uri="http://www.w3.org/XML/1998/namespace"/>
    <ds:schemaRef ds:uri="http://purl.org/dc/elements/1.1/"/>
    <ds:schemaRef ds:uri="http://schemas.microsoft.com/office/2006/metadata/properties"/>
    <ds:schemaRef ds:uri="efb98dbe-6680-48eb-ac67-85b3a61e7855"/>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version control</vt:lpstr>
      <vt:lpstr>Guidance</vt:lpstr>
      <vt:lpstr>Option summary</vt:lpstr>
      <vt:lpstr>Fixed data</vt:lpstr>
      <vt:lpstr>Baseline Workings</vt:lpstr>
      <vt:lpstr>Option 1 (Baseline)</vt:lpstr>
      <vt:lpstr>Option 2</vt:lpstr>
      <vt:lpstr>Option 2 Workings</vt:lpstr>
      <vt:lpstr>'Option 1 (Baseline)'!Print_Area</vt:lpstr>
      <vt:lpstr>'Option 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Williams1, Rhys</cp:lastModifiedBy>
  <cp:lastPrinted>2015-10-02T14:59:32Z</cp:lastPrinted>
  <dcterms:created xsi:type="dcterms:W3CDTF">2012-02-15T20:11:21Z</dcterms:created>
  <dcterms:modified xsi:type="dcterms:W3CDTF">2018-06-27T07:40:26Z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