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Forestry Mulcher\"/>
    </mc:Choice>
  </mc:AlternateContent>
  <xr:revisionPtr revIDLastSave="0" documentId="13_ncr:1_{C332FBFB-0468-4563-8A5B-372CC407C6B6}" xr6:coauthVersionLast="36" xr6:coauthVersionMax="36" xr10:uidLastSave="{00000000-0000-0000-0000-000000000000}"/>
  <bookViews>
    <workbookView xWindow="-15" yWindow="-15" windowWidth="10245" windowHeight="8190" tabRatio="779" firstSheet="3" activeTab="5" xr2:uid="{00000000-000D-0000-FFFF-FFFF00000000}"/>
  </bookViews>
  <sheets>
    <sheet name="version control" sheetId="30" r:id="rId1"/>
    <sheet name="Guidance" sheetId="28" r:id="rId2"/>
    <sheet name="Option summary" sheetId="29" r:id="rId3"/>
    <sheet name="Fixed data" sheetId="20" r:id="rId4"/>
    <sheet name="Workings baseline" sheetId="27" r:id="rId5"/>
    <sheet name="Option 1 (Baseline) Hand Fell" sheetId="33" r:id="rId6"/>
    <sheet name="Option 2 Mulcher" sheetId="34" r:id="rId7"/>
    <sheet name="Workings template" sheetId="32" r:id="rId8"/>
  </sheets>
  <definedNames>
    <definedName name="_xlnm.Print_Area" localSheetId="5">'Option 1 (Baseline) Hand Fell'!$A$1:$AB$104</definedName>
    <definedName name="_xlnm.Print_Area" localSheetId="6">'Option 2 Mulcher'!$A$1:$AB$104</definedName>
  </definedNames>
  <calcPr calcId="191029" iterate="1" iterateCount="1" iterateDelta="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34" l="1"/>
  <c r="H13" i="33"/>
  <c r="G13" i="34" l="1"/>
  <c r="G13" i="33"/>
  <c r="L8" i="27" l="1"/>
  <c r="L9" i="27"/>
  <c r="L10" i="27"/>
  <c r="L11" i="27"/>
  <c r="L12" i="27"/>
  <c r="L13" i="27"/>
  <c r="L14" i="27"/>
  <c r="L15" i="27"/>
  <c r="L16" i="27"/>
  <c r="L17" i="27"/>
  <c r="L18" i="27"/>
  <c r="L7" i="27" l="1"/>
  <c r="H19" i="27"/>
  <c r="I19" i="27"/>
  <c r="K19" i="27"/>
  <c r="J19" i="27"/>
  <c r="F13" i="34" l="1"/>
  <c r="L19" i="27"/>
  <c r="F13" i="33"/>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V18" i="34"/>
  <c r="AU18" i="34"/>
  <c r="AT18" i="34"/>
  <c r="AS18" i="34"/>
  <c r="AR18" i="34"/>
  <c r="AQ18" i="34"/>
  <c r="AP18" i="34"/>
  <c r="AO18" i="34"/>
  <c r="AN18" i="34"/>
  <c r="AM18" i="34"/>
  <c r="AL18" i="34"/>
  <c r="AK18" i="34"/>
  <c r="AJ18" i="34"/>
  <c r="AI18" i="34"/>
  <c r="AH18" i="34"/>
  <c r="AG18" i="34"/>
  <c r="AF18" i="34"/>
  <c r="AE18" i="34"/>
  <c r="AD18" i="34"/>
  <c r="AC18" i="34"/>
  <c r="AB18" i="34"/>
  <c r="AA18" i="34"/>
  <c r="Z18" i="34"/>
  <c r="Y18" i="34"/>
  <c r="X18" i="34"/>
  <c r="W18" i="34"/>
  <c r="V18" i="34"/>
  <c r="U18" i="34"/>
  <c r="T18" i="34"/>
  <c r="S18" i="34"/>
  <c r="R18" i="34"/>
  <c r="Q18" i="34"/>
  <c r="P18" i="34"/>
  <c r="O18" i="34"/>
  <c r="N18" i="34"/>
  <c r="M18" i="34"/>
  <c r="L18" i="34"/>
  <c r="K18" i="34"/>
  <c r="J18" i="34"/>
  <c r="I18" i="34"/>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M18" i="33"/>
  <c r="AL18" i="33"/>
  <c r="AK18" i="33"/>
  <c r="AJ18" i="33"/>
  <c r="AI18" i="33"/>
  <c r="AH18" i="33"/>
  <c r="AG18" i="33"/>
  <c r="AF18" i="33"/>
  <c r="AE18" i="33"/>
  <c r="AD18" i="33"/>
  <c r="AC18" i="33"/>
  <c r="AB18" i="33"/>
  <c r="AA18" i="33"/>
  <c r="Z18" i="33"/>
  <c r="Y18" i="33"/>
  <c r="X18" i="33"/>
  <c r="W18" i="33"/>
  <c r="V18" i="33"/>
  <c r="U18" i="33"/>
  <c r="T18" i="33"/>
  <c r="S18" i="33"/>
  <c r="R18" i="33"/>
  <c r="Q18" i="33"/>
  <c r="P18" i="33"/>
  <c r="O18" i="33"/>
  <c r="N18" i="33"/>
  <c r="M18" i="33"/>
  <c r="L18" i="33"/>
  <c r="K18" i="33"/>
  <c r="J18" i="33"/>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G11" i="20"/>
  <c r="G10" i="20"/>
  <c r="BB71" i="33" s="1"/>
  <c r="G9" i="20"/>
  <c r="G8" i="20"/>
  <c r="E68" i="33" s="1"/>
  <c r="G7" i="20"/>
  <c r="E67" i="33" s="1"/>
  <c r="G6" i="20"/>
  <c r="BB65" i="33" s="1"/>
  <c r="AP12" i="20"/>
  <c r="D34" i="20"/>
  <c r="J65" i="33" l="1"/>
  <c r="S69" i="33"/>
  <c r="F71" i="33"/>
  <c r="J26" i="33"/>
  <c r="J28" i="33" s="1"/>
  <c r="J29" i="33" s="1"/>
  <c r="P26" i="33"/>
  <c r="R26" i="33"/>
  <c r="R28" i="33" s="1"/>
  <c r="AB26" i="33"/>
  <c r="AB28" i="33" s="1"/>
  <c r="AB29" i="33" s="1"/>
  <c r="AH26" i="33"/>
  <c r="AH28" i="33" s="1"/>
  <c r="AN26" i="33"/>
  <c r="AN28" i="33" s="1"/>
  <c r="AP26" i="33"/>
  <c r="AP28" i="33" s="1"/>
  <c r="O26" i="33"/>
  <c r="O28" i="33" s="1"/>
  <c r="AE26" i="33"/>
  <c r="AT65" i="33"/>
  <c r="I26" i="34"/>
  <c r="I28" i="34" s="1"/>
  <c r="K26" i="34"/>
  <c r="S26" i="34"/>
  <c r="S28" i="34" s="1"/>
  <c r="S29" i="34" s="1"/>
  <c r="Y26" i="34"/>
  <c r="Y28" i="34" s="1"/>
  <c r="Y29" i="34" s="1"/>
  <c r="AA26" i="34"/>
  <c r="AA28" i="34" s="1"/>
  <c r="AG26" i="34"/>
  <c r="AG28" i="34" s="1"/>
  <c r="AI26" i="34"/>
  <c r="AI28" i="34" s="1"/>
  <c r="AQ26" i="34"/>
  <c r="AW26" i="34"/>
  <c r="AW28" i="34" s="1"/>
  <c r="AM26" i="33"/>
  <c r="AM28" i="33" s="1"/>
  <c r="E65" i="33"/>
  <c r="AB65" i="33"/>
  <c r="BC67" i="34"/>
  <c r="AZ67" i="34"/>
  <c r="AQ67" i="34"/>
  <c r="AN67" i="34"/>
  <c r="AE67" i="34"/>
  <c r="AB67" i="34"/>
  <c r="S67" i="34"/>
  <c r="P67" i="34"/>
  <c r="G67" i="34"/>
  <c r="W70" i="34"/>
  <c r="K70" i="34"/>
  <c r="M72" i="34"/>
  <c r="G67" i="33"/>
  <c r="J67" i="33"/>
  <c r="L67" i="33"/>
  <c r="O67" i="33"/>
  <c r="Q67" i="33"/>
  <c r="T67" i="33"/>
  <c r="W67" i="33"/>
  <c r="Z67" i="33"/>
  <c r="AB67" i="33"/>
  <c r="AE67" i="33"/>
  <c r="AH67" i="33"/>
  <c r="AJ67" i="33"/>
  <c r="AM67" i="33"/>
  <c r="AO67" i="33"/>
  <c r="AR67" i="33"/>
  <c r="AU67" i="33"/>
  <c r="AX67" i="33"/>
  <c r="AZ67" i="33"/>
  <c r="BC67" i="33"/>
  <c r="F69" i="33"/>
  <c r="H69" i="33"/>
  <c r="AD69" i="33"/>
  <c r="AR69" i="33"/>
  <c r="N70" i="33"/>
  <c r="Z70" i="33"/>
  <c r="AN72" i="33"/>
  <c r="AN65" i="34"/>
  <c r="O67" i="34"/>
  <c r="AA67" i="34"/>
  <c r="AM67" i="34"/>
  <c r="AY67" i="34"/>
  <c r="I69" i="34"/>
  <c r="X70" i="34"/>
  <c r="AC72" i="34"/>
  <c r="AZ65" i="34"/>
  <c r="AX71" i="34"/>
  <c r="K71" i="34"/>
  <c r="E69" i="33"/>
  <c r="E26" i="33"/>
  <c r="E28" i="33" s="1"/>
  <c r="G30" i="33" s="1"/>
  <c r="I26" i="33"/>
  <c r="I28" i="33" s="1"/>
  <c r="Q26" i="33"/>
  <c r="Q28" i="33" s="1"/>
  <c r="AT42" i="33" s="1"/>
  <c r="U26" i="33"/>
  <c r="U28" i="33" s="1"/>
  <c r="U29" i="33" s="1"/>
  <c r="AC26" i="33"/>
  <c r="AC28" i="33" s="1"/>
  <c r="AV54" i="33" s="1"/>
  <c r="AG26" i="33"/>
  <c r="AO26" i="33"/>
  <c r="AO28" i="33" s="1"/>
  <c r="AS26" i="33"/>
  <c r="AS28" i="33" s="1"/>
  <c r="AS29" i="33" s="1"/>
  <c r="AU26" i="33"/>
  <c r="AU28" i="33" s="1"/>
  <c r="AU29" i="33" s="1"/>
  <c r="AW26" i="33"/>
  <c r="AW28" i="33" s="1"/>
  <c r="AW29" i="33" s="1"/>
  <c r="N26" i="33"/>
  <c r="N28" i="33" s="1"/>
  <c r="AX39" i="33" s="1"/>
  <c r="X26" i="33"/>
  <c r="X28" i="33" s="1"/>
  <c r="AO49" i="33" s="1"/>
  <c r="AL26" i="33"/>
  <c r="AL28" i="33" s="1"/>
  <c r="F65" i="33"/>
  <c r="W65" i="33"/>
  <c r="AF65" i="33"/>
  <c r="AU65" i="33"/>
  <c r="H67"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R26" i="34"/>
  <c r="R28" i="34" s="1"/>
  <c r="R29" i="34" s="1"/>
  <c r="T26" i="34"/>
  <c r="T28" i="34" s="1"/>
  <c r="T29" i="34" s="1"/>
  <c r="E67" i="34"/>
  <c r="Q67" i="34"/>
  <c r="AC67" i="34"/>
  <c r="AO67" i="34"/>
  <c r="BA67" i="34"/>
  <c r="X71" i="34"/>
  <c r="AD26" i="34"/>
  <c r="AD28" i="34" s="1"/>
  <c r="AF26" i="34"/>
  <c r="AP26" i="34"/>
  <c r="AR26" i="34"/>
  <c r="AR28" i="34" s="1"/>
  <c r="AR29" i="34" s="1"/>
  <c r="AC26" i="34"/>
  <c r="AC28" i="34" s="1"/>
  <c r="AC29" i="34" s="1"/>
  <c r="O26" i="34"/>
  <c r="O28" i="34" s="1"/>
  <c r="O29" i="34" s="1"/>
  <c r="W26" i="34"/>
  <c r="W28" i="34" s="1"/>
  <c r="W29" i="34" s="1"/>
  <c r="AM26" i="34"/>
  <c r="AM28" i="34" s="1"/>
  <c r="AM29" i="34" s="1"/>
  <c r="AU26" i="34"/>
  <c r="AU28" i="34" s="1"/>
  <c r="AU29" i="34" s="1"/>
  <c r="X26" i="34"/>
  <c r="X28" i="34" s="1"/>
  <c r="AN26" i="34"/>
  <c r="AN28" i="34" s="1"/>
  <c r="G26" i="33"/>
  <c r="G28" i="33" s="1"/>
  <c r="AS32" i="33" s="1"/>
  <c r="S42" i="33"/>
  <c r="BA69" i="34"/>
  <c r="BA69" i="33"/>
  <c r="AO69" i="34"/>
  <c r="AO69" i="33"/>
  <c r="AC69" i="34"/>
  <c r="AC69" i="33"/>
  <c r="Q69" i="34"/>
  <c r="Q69" i="33"/>
  <c r="G68" i="33"/>
  <c r="AQ68" i="33"/>
  <c r="AR71" i="33"/>
  <c r="AD65" i="34"/>
  <c r="K68" i="34"/>
  <c r="I70" i="34"/>
  <c r="J71" i="34"/>
  <c r="L72" i="34"/>
  <c r="AZ69" i="34"/>
  <c r="AN69" i="34"/>
  <c r="AB69" i="34"/>
  <c r="P69" i="34"/>
  <c r="H68" i="33"/>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H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U50" i="33" s="1"/>
  <c r="T65" i="33"/>
  <c r="AO65" i="33"/>
  <c r="AF68" i="33"/>
  <c r="J70" i="33"/>
  <c r="AT70" i="33"/>
  <c r="AF71" i="33"/>
  <c r="AB72" i="33"/>
  <c r="R65" i="34"/>
  <c r="AV68" i="34"/>
  <c r="AV69" i="34"/>
  <c r="AW70" i="34"/>
  <c r="BD72" i="34"/>
  <c r="AW69" i="33"/>
  <c r="T26" i="33"/>
  <c r="T28" i="33" s="1"/>
  <c r="AU45"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BA48" i="33" s="1"/>
  <c r="Q65"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E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V65" i="33"/>
  <c r="AR65" i="33"/>
  <c r="F68" i="33"/>
  <c r="AP68" i="33"/>
  <c r="O69" i="33"/>
  <c r="L70" i="33"/>
  <c r="AV70" i="33"/>
  <c r="AQ71" i="33"/>
  <c r="AM72" i="33"/>
  <c r="AC65" i="34"/>
  <c r="AX68" i="34"/>
  <c r="AY69" i="34"/>
  <c r="AY70" i="34"/>
  <c r="AZ71" i="34"/>
  <c r="AX69" i="34"/>
  <c r="AL69" i="34"/>
  <c r="Z69" i="34"/>
  <c r="N69" i="34"/>
  <c r="C9" i="33"/>
  <c r="V26" i="33"/>
  <c r="V28" i="33" s="1"/>
  <c r="V29" i="33" s="1"/>
  <c r="AT26" i="33"/>
  <c r="AT28" i="33" s="1"/>
  <c r="M67" i="33"/>
  <c r="Y67" i="33"/>
  <c r="AK67" i="33"/>
  <c r="AW67" i="33"/>
  <c r="J26" i="34"/>
  <c r="J28" i="34" s="1"/>
  <c r="J29" i="34" s="1"/>
  <c r="V26" i="34"/>
  <c r="V28" i="34" s="1"/>
  <c r="AH26" i="34"/>
  <c r="AH28" i="34" s="1"/>
  <c r="AT26" i="34"/>
  <c r="AT28" i="34" s="1"/>
  <c r="AT29" i="34" s="1"/>
  <c r="M26" i="34"/>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N28" i="34" s="1"/>
  <c r="N29" i="34" s="1"/>
  <c r="Z26" i="34"/>
  <c r="Z28" i="34" s="1"/>
  <c r="AL26" i="34"/>
  <c r="AL28" i="34" s="1"/>
  <c r="AL29" i="34" s="1"/>
  <c r="J67" i="34"/>
  <c r="V67" i="34"/>
  <c r="AH67" i="34"/>
  <c r="AT67" i="34"/>
  <c r="AM66" i="34"/>
  <c r="L26" i="33"/>
  <c r="L28" i="33" s="1"/>
  <c r="AR37" i="33" s="1"/>
  <c r="AJ26" i="33"/>
  <c r="AJ28" i="33" s="1"/>
  <c r="AV26" i="33"/>
  <c r="AV28" i="33" s="1"/>
  <c r="F67" i="33"/>
  <c r="R67" i="33"/>
  <c r="AD67" i="33"/>
  <c r="AP67" i="33"/>
  <c r="BB67" i="33"/>
  <c r="K67" i="34"/>
  <c r="W67" i="34"/>
  <c r="AI67" i="34"/>
  <c r="AU67" i="34"/>
  <c r="M26" i="33"/>
  <c r="M28" i="33" s="1"/>
  <c r="M29" i="33" s="1"/>
  <c r="AK26" i="33"/>
  <c r="AK28" i="33" s="1"/>
  <c r="AB26" i="34"/>
  <c r="AB28" i="34" s="1"/>
  <c r="AB29" i="34" s="1"/>
  <c r="AE26" i="34"/>
  <c r="AE28" i="34" s="1"/>
  <c r="AE29" i="34" s="1"/>
  <c r="L67" i="34"/>
  <c r="X67" i="34"/>
  <c r="AJ67" i="34"/>
  <c r="AV67" i="34"/>
  <c r="AF69" i="34"/>
  <c r="AS69" i="34"/>
  <c r="Z26" i="33"/>
  <c r="Z28" i="33" s="1"/>
  <c r="Z29" i="33" s="1"/>
  <c r="Q26" i="34"/>
  <c r="Q28" i="34" s="1"/>
  <c r="AO26" i="34"/>
  <c r="M67" i="34"/>
  <c r="Y67" i="34"/>
  <c r="AK67" i="34"/>
  <c r="AW67" i="34"/>
  <c r="G69" i="34"/>
  <c r="T69" i="34"/>
  <c r="AG69" i="34"/>
  <c r="AD26" i="33"/>
  <c r="AD28" i="33" s="1"/>
  <c r="AX55" i="33" s="1"/>
  <c r="I67" i="33"/>
  <c r="U67" i="33"/>
  <c r="AG67" i="33"/>
  <c r="AS67" i="33"/>
  <c r="U26" i="34"/>
  <c r="U28" i="34" s="1"/>
  <c r="U29" i="34" s="1"/>
  <c r="AS26" i="34"/>
  <c r="N67" i="34"/>
  <c r="Z67" i="34"/>
  <c r="AL67" i="34"/>
  <c r="AX67" i="34"/>
  <c r="H69" i="34"/>
  <c r="U69" i="34"/>
  <c r="E26" i="34"/>
  <c r="E28" i="34" s="1"/>
  <c r="E29" i="34" s="1"/>
  <c r="G26" i="34"/>
  <c r="G28" i="34" s="1"/>
  <c r="C9" i="34"/>
  <c r="AP28" i="34"/>
  <c r="AO28" i="34"/>
  <c r="AY33" i="34"/>
  <c r="S33" i="34"/>
  <c r="AJ33" i="34"/>
  <c r="BA33" i="34"/>
  <c r="U33" i="34"/>
  <c r="AD33" i="34"/>
  <c r="AM33" i="34"/>
  <c r="AV33" i="34"/>
  <c r="X33" i="34"/>
  <c r="AW33" i="34"/>
  <c r="AG33" i="34"/>
  <c r="Q33" i="34"/>
  <c r="AX33" i="34"/>
  <c r="AH33" i="34"/>
  <c r="R33" i="34"/>
  <c r="M28" i="34"/>
  <c r="M29" i="34" s="1"/>
  <c r="AW49" i="34"/>
  <c r="AX49" i="34"/>
  <c r="AY49" i="34"/>
  <c r="AZ49" i="34"/>
  <c r="BA49" i="34"/>
  <c r="BB49" i="34"/>
  <c r="BC49" i="34"/>
  <c r="BD49" i="34"/>
  <c r="H29" i="34"/>
  <c r="AV29" i="34"/>
  <c r="K28" i="34"/>
  <c r="K29" i="34" s="1"/>
  <c r="AQ28" i="34"/>
  <c r="AQ29" i="34" s="1"/>
  <c r="F26" i="33"/>
  <c r="F28" i="33" s="1"/>
  <c r="AI31" i="33" s="1"/>
  <c r="P28" i="33"/>
  <c r="P29" i="33" s="1"/>
  <c r="AO54" i="33"/>
  <c r="BB54" i="33"/>
  <c r="AK54" i="33"/>
  <c r="AI37" i="33"/>
  <c r="BA37" i="33"/>
  <c r="U37" i="33"/>
  <c r="AL37" i="33"/>
  <c r="AW37" i="33"/>
  <c r="Q37" i="33"/>
  <c r="Z37" i="33"/>
  <c r="AN37" i="33"/>
  <c r="P37" i="33"/>
  <c r="AY31" i="33"/>
  <c r="AF28" i="33"/>
  <c r="AF29" i="33" s="1"/>
  <c r="AW49" i="33"/>
  <c r="AG49" i="33"/>
  <c r="AX49" i="33"/>
  <c r="AH49" i="33"/>
  <c r="AY49" i="33"/>
  <c r="AI49" i="33"/>
  <c r="AZ49" i="33"/>
  <c r="AJ49" i="33"/>
  <c r="BC49" i="33"/>
  <c r="AM49" i="33"/>
  <c r="BD49" i="33"/>
  <c r="AN49" i="33"/>
  <c r="W45" i="33"/>
  <c r="BA45" i="33"/>
  <c r="J32" i="33"/>
  <c r="AT39" i="33"/>
  <c r="W39" i="33"/>
  <c r="AW39" i="33"/>
  <c r="AB39" i="33"/>
  <c r="U39" i="33"/>
  <c r="AD42" i="33"/>
  <c r="AM42" i="33"/>
  <c r="AV42" i="33"/>
  <c r="AW42" i="33"/>
  <c r="AZ42" i="33"/>
  <c r="T42" i="33"/>
  <c r="AC42" i="33"/>
  <c r="AS40" i="33"/>
  <c r="AC40" i="33"/>
  <c r="BB40" i="33"/>
  <c r="AL40" i="33"/>
  <c r="V40" i="33"/>
  <c r="AU40" i="33"/>
  <c r="AE40" i="33"/>
  <c r="BD40" i="33"/>
  <c r="AN40" i="33"/>
  <c r="X40" i="33"/>
  <c r="AY40" i="33"/>
  <c r="AI40" i="33"/>
  <c r="S40" i="33"/>
  <c r="AR40" i="33"/>
  <c r="AB40" i="33"/>
  <c r="P33" i="33"/>
  <c r="S26" i="33"/>
  <c r="AA26" i="33"/>
  <c r="AQ26" i="33"/>
  <c r="W29" i="33"/>
  <c r="I33" i="33"/>
  <c r="R40" i="33"/>
  <c r="AI42" i="33"/>
  <c r="AT48" i="33"/>
  <c r="S34" i="33"/>
  <c r="Z39" i="33"/>
  <c r="Q40" i="33"/>
  <c r="AH55" i="33"/>
  <c r="AW48" i="33"/>
  <c r="AG48" i="33"/>
  <c r="AX48" i="33"/>
  <c r="AH48" i="33"/>
  <c r="AY48" i="33"/>
  <c r="AI48" i="33"/>
  <c r="AZ48" i="33"/>
  <c r="AJ48" i="33"/>
  <c r="BC48" i="33"/>
  <c r="AM48" i="33"/>
  <c r="BD48" i="33"/>
  <c r="AN48" i="33"/>
  <c r="X48" i="33"/>
  <c r="AU34" i="33"/>
  <c r="O34" i="33"/>
  <c r="X34" i="33"/>
  <c r="AG34" i="33"/>
  <c r="AP34" i="33"/>
  <c r="J34" i="33"/>
  <c r="AC34" i="33"/>
  <c r="AT34" i="33"/>
  <c r="N34" i="33"/>
  <c r="AS50" i="33"/>
  <c r="X33" i="33"/>
  <c r="AK49" i="33"/>
  <c r="AD49" i="33"/>
  <c r="AM29" i="33"/>
  <c r="Y33" i="33"/>
  <c r="AR34" i="33"/>
  <c r="S39" i="33"/>
  <c r="AM50" i="33"/>
  <c r="AU33" i="33"/>
  <c r="AP39" i="33"/>
  <c r="AC49" i="33"/>
  <c r="AY33" i="33"/>
  <c r="AI33" i="33"/>
  <c r="S33" i="33"/>
  <c r="AZ33" i="33"/>
  <c r="AJ33" i="33"/>
  <c r="T33" i="33"/>
  <c r="BA33" i="33"/>
  <c r="AC33" i="33"/>
  <c r="M33" i="33"/>
  <c r="AT33" i="33"/>
  <c r="AD33" i="33"/>
  <c r="N33" i="33"/>
  <c r="AO33" i="33"/>
  <c r="AX33" i="33"/>
  <c r="AH33" i="33"/>
  <c r="R33" i="33"/>
  <c r="BB55" i="33"/>
  <c r="AL55" i="33"/>
  <c r="AU55" i="33"/>
  <c r="AE55" i="33"/>
  <c r="AV55" i="33"/>
  <c r="AF55" i="33"/>
  <c r="AO55" i="33"/>
  <c r="AZ55" i="33"/>
  <c r="AJ55" i="33"/>
  <c r="AS55" i="33"/>
  <c r="AD48" i="33"/>
  <c r="AR29" i="33"/>
  <c r="K26" i="33"/>
  <c r="AI26" i="33"/>
  <c r="N29" i="33"/>
  <c r="X29" i="33"/>
  <c r="AP42" i="33"/>
  <c r="AP55" i="33"/>
  <c r="AT49" i="33"/>
  <c r="AI55" i="33"/>
  <c r="AQ12" i="20"/>
  <c r="BF12" i="20"/>
  <c r="BD12" i="20"/>
  <c r="D78" i="20"/>
  <c r="B31" i="20" s="1"/>
  <c r="BG12" i="20"/>
  <c r="BE12" i="20"/>
  <c r="BC12" i="20"/>
  <c r="BA12" i="20"/>
  <c r="AY12" i="20"/>
  <c r="AW12" i="20"/>
  <c r="AU12" i="20"/>
  <c r="AS12" i="20"/>
  <c r="BB12" i="20"/>
  <c r="AZ12" i="20"/>
  <c r="AX12" i="20"/>
  <c r="AV12" i="20"/>
  <c r="AT12" i="20"/>
  <c r="AR12" i="20"/>
  <c r="AC50" i="33" l="1"/>
  <c r="AP50" i="33"/>
  <c r="AK45" i="33"/>
  <c r="AV45" i="33"/>
  <c r="BC50" i="33"/>
  <c r="AR45" i="33"/>
  <c r="AQ45" i="33"/>
  <c r="AB50" i="33"/>
  <c r="AH45" i="33"/>
  <c r="AM45" i="33"/>
  <c r="AY45" i="33"/>
  <c r="AD45" i="33"/>
  <c r="BB50" i="33"/>
  <c r="AX45" i="33"/>
  <c r="AA50" i="33"/>
  <c r="AT45" i="33"/>
  <c r="AW45" i="33"/>
  <c r="AB45" i="33"/>
  <c r="AR50" i="33"/>
  <c r="AJ29" i="33"/>
  <c r="BC45" i="33"/>
  <c r="AO50" i="33"/>
  <c r="AG45" i="33"/>
  <c r="AI45" i="33"/>
  <c r="AF50" i="33"/>
  <c r="AQ50" i="33"/>
  <c r="AA45" i="33"/>
  <c r="AV50" i="33"/>
  <c r="Z50" i="33"/>
  <c r="U45" i="33"/>
  <c r="AF45" i="33"/>
  <c r="AM37" i="33"/>
  <c r="Z32" i="33"/>
  <c r="I32" i="33"/>
  <c r="AG32" i="33"/>
  <c r="AW32" i="33"/>
  <c r="AK32" i="33"/>
  <c r="AQ32" i="33"/>
  <c r="AP32" i="33"/>
  <c r="P32" i="33"/>
  <c r="AI32" i="33"/>
  <c r="V32" i="33"/>
  <c r="AE32" i="33"/>
  <c r="G29" i="33"/>
  <c r="AC32" i="33"/>
  <c r="U32" i="33"/>
  <c r="AF32" i="33"/>
  <c r="AB32" i="33"/>
  <c r="AV32" i="33"/>
  <c r="O32" i="33"/>
  <c r="AR32" i="33"/>
  <c r="AL32" i="33"/>
  <c r="AU32" i="33"/>
  <c r="AF31" i="33"/>
  <c r="R31" i="33"/>
  <c r="AW31" i="33"/>
  <c r="L31" i="33"/>
  <c r="F29" i="33"/>
  <c r="AM31" i="33"/>
  <c r="X31" i="33"/>
  <c r="AU31" i="33"/>
  <c r="AD31" i="33"/>
  <c r="V31" i="33"/>
  <c r="P31" i="33"/>
  <c r="AP31" i="33"/>
  <c r="U31" i="33"/>
  <c r="AB31" i="33"/>
  <c r="U30" i="33"/>
  <c r="AK29" i="33"/>
  <c r="AJ45" i="33"/>
  <c r="BB48" i="33"/>
  <c r="AI39" i="33"/>
  <c r="AC48" i="33"/>
  <c r="AX42" i="33"/>
  <c r="AC29" i="33"/>
  <c r="AL48" i="33"/>
  <c r="AA42" i="33"/>
  <c r="AF48" i="33"/>
  <c r="AV48" i="33"/>
  <c r="AE48" i="33"/>
  <c r="AU48" i="33"/>
  <c r="AB48" i="33"/>
  <c r="AR48" i="33"/>
  <c r="AA48" i="33"/>
  <c r="AQ48" i="33"/>
  <c r="Z48" i="33"/>
  <c r="AP48" i="33"/>
  <c r="Y48" i="33"/>
  <c r="AO48" i="33"/>
  <c r="AZ45" i="33"/>
  <c r="AL29" i="33"/>
  <c r="T29" i="33"/>
  <c r="AS42" i="33"/>
  <c r="AJ42" i="33"/>
  <c r="AG42" i="33"/>
  <c r="AF42" i="33"/>
  <c r="W42" i="33"/>
  <c r="BC42" i="33"/>
  <c r="AK39" i="33"/>
  <c r="Q39" i="33"/>
  <c r="AN39" i="33"/>
  <c r="BC39" i="33"/>
  <c r="V45" i="33"/>
  <c r="AL45" i="33"/>
  <c r="BB45" i="33"/>
  <c r="AC45" i="33"/>
  <c r="AS45" i="33"/>
  <c r="Z45" i="33"/>
  <c r="AP45" i="33"/>
  <c r="Y45" i="33"/>
  <c r="AO45" i="33"/>
  <c r="X45" i="33"/>
  <c r="AN45" i="33"/>
  <c r="BD45" i="33"/>
  <c r="AE45" i="33"/>
  <c r="AN30" i="33"/>
  <c r="AJ54" i="33"/>
  <c r="BC54" i="33"/>
  <c r="AH54" i="33"/>
  <c r="R39" i="33"/>
  <c r="I29" i="33"/>
  <c r="AZ34" i="33"/>
  <c r="AM34" i="33"/>
  <c r="W34" i="33"/>
  <c r="AV34" i="33"/>
  <c r="AF34" i="33"/>
  <c r="P34" i="33"/>
  <c r="AO34" i="33"/>
  <c r="Y34" i="33"/>
  <c r="AX34" i="33"/>
  <c r="AH34" i="33"/>
  <c r="R34" i="33"/>
  <c r="BA34" i="33"/>
  <c r="AK34" i="33"/>
  <c r="U34" i="33"/>
  <c r="BB34" i="33"/>
  <c r="AL34" i="33"/>
  <c r="V34" i="33"/>
  <c r="L34" i="33"/>
  <c r="AI34" i="33"/>
  <c r="AB34" i="33"/>
  <c r="AA34" i="33"/>
  <c r="AD34" i="33"/>
  <c r="M34" i="33"/>
  <c r="AS34" i="33"/>
  <c r="Z34" i="33"/>
  <c r="Q34" i="33"/>
  <c r="AW34" i="33"/>
  <c r="AN34" i="33"/>
  <c r="AE34" i="33"/>
  <c r="T34" i="33"/>
  <c r="AQ33" i="34"/>
  <c r="AA33" i="34"/>
  <c r="K33" i="34"/>
  <c r="AR33" i="34"/>
  <c r="AB33" i="34"/>
  <c r="L33" i="34"/>
  <c r="AS33" i="34"/>
  <c r="AC33" i="34"/>
  <c r="M33" i="34"/>
  <c r="AL33" i="34"/>
  <c r="V33" i="34"/>
  <c r="AU33" i="34"/>
  <c r="AE33" i="34"/>
  <c r="O33" i="34"/>
  <c r="AN33" i="34"/>
  <c r="AG28" i="33"/>
  <c r="AG29" i="33" s="1"/>
  <c r="AG40" i="33"/>
  <c r="Z40" i="33"/>
  <c r="AO40" i="33"/>
  <c r="O33" i="33"/>
  <c r="Y29" i="33"/>
  <c r="W33" i="33"/>
  <c r="J33" i="33"/>
  <c r="Z33" i="33"/>
  <c r="AP33" i="33"/>
  <c r="AG33" i="33"/>
  <c r="AW33" i="33"/>
  <c r="V33" i="33"/>
  <c r="AL33" i="33"/>
  <c r="AS33" i="33"/>
  <c r="U33" i="33"/>
  <c r="AK33" i="33"/>
  <c r="L33" i="33"/>
  <c r="AB33" i="33"/>
  <c r="AR33" i="33"/>
  <c r="K33" i="33"/>
  <c r="AA33" i="33"/>
  <c r="AQ33" i="33"/>
  <c r="BA49" i="33"/>
  <c r="BB49" i="33"/>
  <c r="AD50" i="33"/>
  <c r="Q33" i="33"/>
  <c r="H29" i="33"/>
  <c r="AL49" i="33"/>
  <c r="AG50" i="33"/>
  <c r="AW50" i="33"/>
  <c r="AN50" i="33"/>
  <c r="BD50" i="33"/>
  <c r="AK50" i="33"/>
  <c r="BA50" i="33"/>
  <c r="AJ50" i="33"/>
  <c r="AZ50" i="33"/>
  <c r="AI50" i="33"/>
  <c r="AY50" i="33"/>
  <c r="AH50" i="33"/>
  <c r="AX50" i="33"/>
  <c r="AS49" i="33"/>
  <c r="AW40" i="33"/>
  <c r="AE33" i="33"/>
  <c r="AN29" i="33"/>
  <c r="AX40" i="33"/>
  <c r="AF33" i="33"/>
  <c r="AM33" i="33"/>
  <c r="AV33" i="33"/>
  <c r="T40" i="33"/>
  <c r="AJ40" i="33"/>
  <c r="AZ40" i="33"/>
  <c r="AA40" i="33"/>
  <c r="AQ40" i="33"/>
  <c r="P40" i="33"/>
  <c r="AF40" i="33"/>
  <c r="AV40" i="33"/>
  <c r="W40" i="33"/>
  <c r="AM40" i="33"/>
  <c r="BC40" i="33"/>
  <c r="AD40" i="33"/>
  <c r="AT40" i="33"/>
  <c r="U40" i="33"/>
  <c r="AK40" i="33"/>
  <c r="BA40" i="33"/>
  <c r="AF49" i="33"/>
  <c r="AV49" i="33"/>
  <c r="AE49" i="33"/>
  <c r="AU49" i="33"/>
  <c r="AB49" i="33"/>
  <c r="AR49" i="33"/>
  <c r="AA49" i="33"/>
  <c r="AQ49" i="33"/>
  <c r="Z49" i="33"/>
  <c r="AP49" i="33"/>
  <c r="Y49" i="33"/>
  <c r="J33" i="34"/>
  <c r="Z33" i="34"/>
  <c r="AP33" i="34"/>
  <c r="I33" i="34"/>
  <c r="Y33" i="34"/>
  <c r="AO33" i="34"/>
  <c r="P33" i="34"/>
  <c r="AF33" i="34"/>
  <c r="W33" i="34"/>
  <c r="N33" i="34"/>
  <c r="AT33" i="34"/>
  <c r="AK33" i="34"/>
  <c r="T33" i="34"/>
  <c r="AZ33" i="34"/>
  <c r="AI33" i="34"/>
  <c r="AP40" i="33"/>
  <c r="Y40" i="33"/>
  <c r="AJ30" i="33"/>
  <c r="R30" i="33"/>
  <c r="AQ37" i="33"/>
  <c r="AA37" i="33"/>
  <c r="AZ37" i="33"/>
  <c r="AJ37" i="33"/>
  <c r="T37" i="33"/>
  <c r="AS37" i="33"/>
  <c r="AC37" i="33"/>
  <c r="M37" i="33"/>
  <c r="AT37" i="33"/>
  <c r="AD37" i="33"/>
  <c r="N37" i="33"/>
  <c r="AO37" i="33"/>
  <c r="Y37" i="33"/>
  <c r="AX37" i="33"/>
  <c r="AH37" i="33"/>
  <c r="R37" i="33"/>
  <c r="AF37" i="33"/>
  <c r="BD37" i="33"/>
  <c r="AE37" i="33"/>
  <c r="AU37" i="33"/>
  <c r="AV37" i="33"/>
  <c r="BC37" i="33"/>
  <c r="AO49" i="34"/>
  <c r="Y49" i="34"/>
  <c r="AP49" i="34"/>
  <c r="Z49" i="34"/>
  <c r="AQ49" i="34"/>
  <c r="AA49" i="34"/>
  <c r="AR49" i="34"/>
  <c r="AB49" i="34"/>
  <c r="AS49" i="34"/>
  <c r="AC49" i="34"/>
  <c r="AT49" i="34"/>
  <c r="AD49" i="34"/>
  <c r="AU49" i="34"/>
  <c r="AE49" i="34"/>
  <c r="AV49" i="34"/>
  <c r="AF49" i="34"/>
  <c r="AF28" i="34"/>
  <c r="P28" i="34"/>
  <c r="AQ39" i="33"/>
  <c r="BB39" i="33"/>
  <c r="AL39" i="33"/>
  <c r="V39" i="33"/>
  <c r="AU39" i="33"/>
  <c r="AE39" i="33"/>
  <c r="O39" i="33"/>
  <c r="AV39" i="33"/>
  <c r="AF39" i="33"/>
  <c r="P39" i="33"/>
  <c r="AO39" i="33"/>
  <c r="Y39" i="33"/>
  <c r="AZ39" i="33"/>
  <c r="AJ39" i="33"/>
  <c r="T39" i="33"/>
  <c r="AS39" i="33"/>
  <c r="BD54" i="33"/>
  <c r="AN54" i="33"/>
  <c r="AW54" i="33"/>
  <c r="AG54" i="33"/>
  <c r="AP54" i="33"/>
  <c r="AY54" i="33"/>
  <c r="AI54" i="33"/>
  <c r="AT54" i="33"/>
  <c r="AD54" i="33"/>
  <c r="AU54" i="33"/>
  <c r="AE54" i="33"/>
  <c r="AR54" i="33"/>
  <c r="AZ54" i="33"/>
  <c r="AS54" i="33"/>
  <c r="Z42" i="33"/>
  <c r="AY42" i="33"/>
  <c r="AU30" i="33"/>
  <c r="E62" i="33"/>
  <c r="E63" i="33" s="1"/>
  <c r="W30" i="33"/>
  <c r="Y30" i="33"/>
  <c r="Z30" i="33"/>
  <c r="X30" i="33"/>
  <c r="AG30" i="33"/>
  <c r="AL30" i="33"/>
  <c r="F30" i="33"/>
  <c r="F60" i="33" s="1"/>
  <c r="AC30" i="33"/>
  <c r="L30" i="33"/>
  <c r="AK30" i="33"/>
  <c r="AX30" i="33"/>
  <c r="AE28" i="33"/>
  <c r="AE29" i="33" s="1"/>
  <c r="AH39" i="33"/>
  <c r="AD29" i="33"/>
  <c r="L29" i="33"/>
  <c r="AK55" i="33"/>
  <c r="BA55" i="33"/>
  <c r="AR55" i="33"/>
  <c r="AG55" i="33"/>
  <c r="AW55" i="33"/>
  <c r="AN55" i="33"/>
  <c r="BD55" i="33"/>
  <c r="AM55" i="33"/>
  <c r="BC55" i="33"/>
  <c r="AT55" i="33"/>
  <c r="AQ42" i="33"/>
  <c r="R42" i="33"/>
  <c r="AY39" i="33"/>
  <c r="AH42" i="33"/>
  <c r="Q29" i="33"/>
  <c r="AA39" i="33"/>
  <c r="AO29" i="33"/>
  <c r="U42" i="33"/>
  <c r="AK42" i="33"/>
  <c r="BA42" i="33"/>
  <c r="AB42" i="33"/>
  <c r="AR42" i="33"/>
  <c r="Y42" i="33"/>
  <c r="AO42" i="33"/>
  <c r="X42" i="33"/>
  <c r="AN42" i="33"/>
  <c r="BD42" i="33"/>
  <c r="AE42" i="33"/>
  <c r="AU42" i="33"/>
  <c r="V42" i="33"/>
  <c r="AL42" i="33"/>
  <c r="BB42" i="33"/>
  <c r="AC39" i="33"/>
  <c r="BA39" i="33"/>
  <c r="AR39" i="33"/>
  <c r="AG39" i="33"/>
  <c r="X39" i="33"/>
  <c r="BD39" i="33"/>
  <c r="AM39" i="33"/>
  <c r="AD39" i="33"/>
  <c r="AQ30" i="33"/>
  <c r="AA30" i="33"/>
  <c r="V30" i="33"/>
  <c r="H30" i="33"/>
  <c r="AP30" i="33"/>
  <c r="AM30" i="33"/>
  <c r="O37" i="33"/>
  <c r="X37" i="33"/>
  <c r="W37" i="33"/>
  <c r="AP37" i="33"/>
  <c r="AG37" i="33"/>
  <c r="V37" i="33"/>
  <c r="BB37" i="33"/>
  <c r="AK37" i="33"/>
  <c r="AB37" i="33"/>
  <c r="S37" i="33"/>
  <c r="AY37" i="33"/>
  <c r="BA54" i="33"/>
  <c r="AM54" i="33"/>
  <c r="AL54" i="33"/>
  <c r="AQ54" i="33"/>
  <c r="AX54" i="33"/>
  <c r="AF54" i="33"/>
  <c r="AA31" i="33"/>
  <c r="AQ31" i="33"/>
  <c r="AK31" i="33"/>
  <c r="AR31" i="33"/>
  <c r="T31" i="33"/>
  <c r="AC31" i="33"/>
  <c r="N31" i="33"/>
  <c r="AX31" i="33"/>
  <c r="Z31" i="33"/>
  <c r="J31" i="33"/>
  <c r="Q31" i="33"/>
  <c r="G31" i="33"/>
  <c r="G60" i="33" s="1"/>
  <c r="AE31" i="33"/>
  <c r="Y31" i="33"/>
  <c r="O31" i="33"/>
  <c r="AV31" i="33"/>
  <c r="X29" i="34"/>
  <c r="AN49" i="34"/>
  <c r="AM49" i="34"/>
  <c r="AL49" i="34"/>
  <c r="AK49" i="34"/>
  <c r="AJ49" i="34"/>
  <c r="AI49" i="34"/>
  <c r="AH49" i="34"/>
  <c r="AG49" i="34"/>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BD76" i="34" s="1"/>
  <c r="AY66" i="34"/>
  <c r="AY66" i="33"/>
  <c r="AY76" i="33" s="1"/>
  <c r="AM76" i="34"/>
  <c r="BA66" i="33"/>
  <c r="BA76" i="33" s="1"/>
  <c r="BA66" i="34"/>
  <c r="BA76" i="34" s="1"/>
  <c r="AN31" i="33"/>
  <c r="AO31" i="33"/>
  <c r="AL31" i="33"/>
  <c r="M31" i="33"/>
  <c r="AY76" i="34"/>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AN66" i="34"/>
  <c r="AN76" i="34" s="1"/>
  <c r="AN66" i="33"/>
  <c r="AN76" i="33" s="1"/>
  <c r="AQ66" i="34"/>
  <c r="AQ76" i="34" s="1"/>
  <c r="AQ66" i="33"/>
  <c r="AQ76" i="33" s="1"/>
  <c r="AV66" i="34"/>
  <c r="AV76" i="34" s="1"/>
  <c r="AV66" i="33"/>
  <c r="AV76" i="33" s="1"/>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D35" i="20"/>
  <c r="D36" i="20" s="1"/>
  <c r="D37" i="20" s="1"/>
  <c r="D38" i="20" s="1"/>
  <c r="D39" i="20" s="1"/>
  <c r="D40" i="20" s="1"/>
  <c r="J60" i="33" l="1"/>
  <c r="F61" i="33"/>
  <c r="F62" i="33" s="1"/>
  <c r="G61" i="33" s="1"/>
  <c r="G62" i="33" s="1"/>
  <c r="H61" i="33" s="1"/>
  <c r="AX58" i="33"/>
  <c r="AQ58" i="33"/>
  <c r="AY58" i="33"/>
  <c r="AT58" i="33"/>
  <c r="BC58" i="33"/>
  <c r="AM58" i="33"/>
  <c r="AV58" i="33"/>
  <c r="AW58" i="33"/>
  <c r="AZ58" i="33"/>
  <c r="AJ58" i="33"/>
  <c r="AS58" i="33"/>
  <c r="AI58" i="33"/>
  <c r="AH58" i="33"/>
  <c r="BB58" i="33"/>
  <c r="AU58" i="33"/>
  <c r="AN58" i="33"/>
  <c r="AR58" i="33"/>
  <c r="AK58" i="33"/>
  <c r="AP58" i="33"/>
  <c r="AL58" i="33"/>
  <c r="BD58" i="33"/>
  <c r="AO58" i="33"/>
  <c r="BA58" i="33"/>
  <c r="E64" i="33"/>
  <c r="BA41" i="34"/>
  <c r="BA60" i="34" s="1"/>
  <c r="AK41" i="34"/>
  <c r="U41" i="34"/>
  <c r="U60" i="34" s="1"/>
  <c r="AT41" i="34"/>
  <c r="AD41" i="34"/>
  <c r="AD60" i="34" s="1"/>
  <c r="BC41" i="34"/>
  <c r="AM41" i="34"/>
  <c r="W41" i="34"/>
  <c r="AV41" i="34"/>
  <c r="AF41" i="34"/>
  <c r="AW41" i="34"/>
  <c r="AG41" i="34"/>
  <c r="Q41" i="34"/>
  <c r="Q60" i="34" s="1"/>
  <c r="AP41" i="34"/>
  <c r="Z41" i="34"/>
  <c r="Z60" i="34" s="1"/>
  <c r="AY41" i="34"/>
  <c r="AI41" i="34"/>
  <c r="S41" i="34"/>
  <c r="AR41" i="34"/>
  <c r="AB41" i="34"/>
  <c r="AC41" i="34"/>
  <c r="AC60" i="34" s="1"/>
  <c r="AL41" i="34"/>
  <c r="AU41" i="34"/>
  <c r="BD41" i="34"/>
  <c r="X41" i="34"/>
  <c r="X60" i="34" s="1"/>
  <c r="Y41" i="34"/>
  <c r="AH41" i="34"/>
  <c r="AQ41" i="34"/>
  <c r="AQ60" i="34" s="1"/>
  <c r="AZ41" i="34"/>
  <c r="T41" i="34"/>
  <c r="AS41" i="34"/>
  <c r="BB41" i="34"/>
  <c r="V41" i="34"/>
  <c r="AE41" i="34"/>
  <c r="AN41" i="34"/>
  <c r="AO41" i="34"/>
  <c r="AX41" i="34"/>
  <c r="R41" i="34"/>
  <c r="AA41" i="34"/>
  <c r="AJ41" i="34"/>
  <c r="AS57" i="34"/>
  <c r="BB57" i="34"/>
  <c r="AL57" i="34"/>
  <c r="AU57" i="34"/>
  <c r="BD57" i="34"/>
  <c r="BD60" i="34" s="1"/>
  <c r="AN57" i="34"/>
  <c r="BA57" i="34"/>
  <c r="AT57" i="34"/>
  <c r="AT60" i="34" s="1"/>
  <c r="AM57" i="34"/>
  <c r="AW57" i="34"/>
  <c r="AG57" i="34"/>
  <c r="AP57" i="34"/>
  <c r="AY57" i="34"/>
  <c r="AI57" i="34"/>
  <c r="AR57" i="34"/>
  <c r="AK57" i="34"/>
  <c r="AK60" i="34" s="1"/>
  <c r="AV57" i="34"/>
  <c r="AV60" i="34" s="1"/>
  <c r="AX57" i="34"/>
  <c r="AQ57" i="34"/>
  <c r="AJ57" i="34"/>
  <c r="BC57" i="34"/>
  <c r="BC60" i="34" s="1"/>
  <c r="AO57" i="34"/>
  <c r="AH57" i="34"/>
  <c r="AZ57" i="34"/>
  <c r="AW56" i="33"/>
  <c r="AH56" i="33"/>
  <c r="AX56" i="33"/>
  <c r="AG56" i="33"/>
  <c r="BA56" i="33"/>
  <c r="AK56" i="33"/>
  <c r="AT56" i="33"/>
  <c r="BC56" i="33"/>
  <c r="AM56" i="33"/>
  <c r="AV56" i="33"/>
  <c r="AF56" i="33"/>
  <c r="AQ56" i="33"/>
  <c r="AZ56" i="33"/>
  <c r="AJ56" i="33"/>
  <c r="AO56" i="33"/>
  <c r="AP56" i="33"/>
  <c r="AS56" i="33"/>
  <c r="BB56" i="33"/>
  <c r="AL56" i="33"/>
  <c r="AU56" i="33"/>
  <c r="BD56" i="33"/>
  <c r="AN56" i="33"/>
  <c r="AY56" i="33"/>
  <c r="AI56" i="33"/>
  <c r="AR56" i="33"/>
  <c r="P29" i="34"/>
  <c r="AF29" i="34"/>
  <c r="I60" i="33"/>
  <c r="H60" i="33"/>
  <c r="K60" i="33"/>
  <c r="G60" i="34"/>
  <c r="AJ60" i="34"/>
  <c r="R60" i="34"/>
  <c r="K60" i="34"/>
  <c r="AW60" i="34"/>
  <c r="O60" i="34"/>
  <c r="AR60" i="34"/>
  <c r="AO60" i="34"/>
  <c r="E63" i="34"/>
  <c r="E64" i="34" s="1"/>
  <c r="F61" i="34"/>
  <c r="BB60" i="34"/>
  <c r="AB60" i="34"/>
  <c r="J60" i="34"/>
  <c r="Y60" i="34"/>
  <c r="AN60" i="34"/>
  <c r="AL60" i="34"/>
  <c r="T60" i="34"/>
  <c r="AF60" i="34"/>
  <c r="AY60" i="34"/>
  <c r="L60" i="34"/>
  <c r="I60" i="34"/>
  <c r="AM60" i="34"/>
  <c r="M60" i="34"/>
  <c r="V60" i="34"/>
  <c r="AA60" i="34"/>
  <c r="P60" i="34"/>
  <c r="AE60" i="34"/>
  <c r="AG60" i="34"/>
  <c r="N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O36" i="33"/>
  <c r="AG36" i="33"/>
  <c r="Y36" i="33"/>
  <c r="Q36" i="33"/>
  <c r="Q60" i="33" s="1"/>
  <c r="AX36" i="33"/>
  <c r="AP36" i="33"/>
  <c r="AH36" i="33"/>
  <c r="Z36" i="33"/>
  <c r="R36" i="33"/>
  <c r="R60" i="33" s="1"/>
  <c r="BA36" i="33"/>
  <c r="AS36" i="33"/>
  <c r="AK36" i="33"/>
  <c r="AK60" i="33" s="1"/>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W60" i="33" l="1"/>
  <c r="AX60" i="34"/>
  <c r="AU60" i="34"/>
  <c r="AZ60" i="34"/>
  <c r="AG60" i="33"/>
  <c r="AI60" i="34"/>
  <c r="AS60" i="34"/>
  <c r="AH60" i="34"/>
  <c r="F63" i="33"/>
  <c r="F64" i="33" s="1"/>
  <c r="AB60" i="33"/>
  <c r="AS60" i="33"/>
  <c r="AX60" i="33"/>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B81" i="34" s="1"/>
  <c r="AC63" i="34"/>
  <c r="AC64" i="34" s="1"/>
  <c r="AE63" i="33"/>
  <c r="AE64" i="33" s="1"/>
  <c r="AC66" i="33"/>
  <c r="AC76" i="33" s="1"/>
  <c r="AC77" i="33" s="1"/>
  <c r="AC80" i="33" s="1"/>
  <c r="AC81" i="33" s="1"/>
  <c r="AC66" i="34"/>
  <c r="AC76" i="34" s="1"/>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Q81" i="34" s="1"/>
  <c r="C6" i="34" s="1"/>
  <c r="I29" i="29" s="1"/>
  <c r="AR62" i="34"/>
  <c r="AS61" i="34" s="1"/>
  <c r="AT62" i="33"/>
  <c r="AU61" i="33" s="1"/>
  <c r="AR63" i="34" l="1"/>
  <c r="AR64" i="34" s="1"/>
  <c r="AR77" i="34" s="1"/>
  <c r="AR80" i="34" s="1"/>
  <c r="AR81" i="34" s="1"/>
  <c r="AS62" i="34"/>
  <c r="AT61" i="34" s="1"/>
  <c r="AT63" i="33"/>
  <c r="AT64" i="33" s="1"/>
  <c r="AT77" i="33" s="1"/>
  <c r="AT80" i="33" s="1"/>
  <c r="AT81" i="33" s="1"/>
  <c r="AU62" i="33"/>
  <c r="AV61" i="33" s="1"/>
  <c r="AU63" i="33" l="1"/>
  <c r="AU64" i="33" s="1"/>
  <c r="AU77" i="33" s="1"/>
  <c r="AU80" i="33" s="1"/>
  <c r="AU81" i="33" s="1"/>
  <c r="AS63" i="34"/>
  <c r="AS64" i="34" s="1"/>
  <c r="AS77" i="34" s="1"/>
  <c r="AS80" i="34" s="1"/>
  <c r="AS81" i="34" s="1"/>
  <c r="AT62" i="34"/>
  <c r="AU61" i="34" s="1"/>
  <c r="AV62" i="33"/>
  <c r="AW61" i="33" s="1"/>
  <c r="AT63" i="34" l="1"/>
  <c r="AT64" i="34" s="1"/>
  <c r="AT77" i="34" s="1"/>
  <c r="AT80" i="34" s="1"/>
  <c r="AT81" i="34" s="1"/>
  <c r="AV63" i="33"/>
  <c r="AV64" i="33" s="1"/>
  <c r="AV77" i="33" s="1"/>
  <c r="AV80" i="33" s="1"/>
  <c r="AV81" i="33" s="1"/>
  <c r="AU62" i="34"/>
  <c r="AV61" i="34" s="1"/>
  <c r="AW62" i="33"/>
  <c r="AX61" i="33" s="1"/>
  <c r="AW63" i="33" l="1"/>
  <c r="AW64" i="33" s="1"/>
  <c r="AW77" i="33" s="1"/>
  <c r="AW80" i="33" s="1"/>
  <c r="AW81" i="33" s="1"/>
  <c r="AU63" i="34"/>
  <c r="AU64" i="34" s="1"/>
  <c r="AU77" i="34" s="1"/>
  <c r="AU80" i="34" s="1"/>
  <c r="AU81" i="34" s="1"/>
  <c r="AV62" i="34"/>
  <c r="AW61" i="34" s="1"/>
  <c r="AX62" i="33"/>
  <c r="AY61" i="33" s="1"/>
  <c r="AX63" i="33" l="1"/>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Williams, Rhys (Future Networks)</author>
  </authors>
  <commentList>
    <comment ref="J7" authorId="0" shapeId="0" xr:uid="{00000000-0006-0000-0400-000001000000}">
      <text>
        <r>
          <rPr>
            <b/>
            <sz val="9"/>
            <color indexed="81"/>
            <rFont val="Tahoma"/>
            <family val="2"/>
          </rPr>
          <t>Williams, Rhys (Future Networks):</t>
        </r>
        <r>
          <rPr>
            <sz val="9"/>
            <color indexed="81"/>
            <rFont val="Tahoma"/>
            <family val="2"/>
          </rPr>
          <t xml:space="preserve">
10% of NIA project costs have been included as 90% is funded through innovation
</t>
        </r>
      </text>
    </comment>
    <comment ref="L7" authorId="0" shapeId="0" xr:uid="{00000000-0006-0000-0400-000002000000}">
      <text>
        <r>
          <rPr>
            <b/>
            <sz val="9"/>
            <color indexed="81"/>
            <rFont val="Tahoma"/>
            <family val="2"/>
          </rPr>
          <t>Williams, Rhys (Future Networks):</t>
        </r>
        <r>
          <rPr>
            <sz val="9"/>
            <color indexed="81"/>
            <rFont val="Tahoma"/>
            <family val="2"/>
          </rPr>
          <t xml:space="preserve">
Total NIA savings have been input into April to show benefits accrued during the NIA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5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6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sharedStrings.xml><?xml version="1.0" encoding="utf-8"?>
<sst xmlns="http://schemas.openxmlformats.org/spreadsheetml/2006/main" count="727" uniqueCount="361">
  <si>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</si>
  <si>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</si>
  <si>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</si>
  <si>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</si>
  <si>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</si>
  <si>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</si>
  <si>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</si>
  <si>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</si>
  <si>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</si>
  <si>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</si>
  <si>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</si>
  <si>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</si>
  <si>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</si>
  <si>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</si>
  <si>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</si>
  <si>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</si>
  <si>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</si>
  <si>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</si>
  <si>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</si>
  <si>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</si>
  <si>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</si>
  <si>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</si>
  <si>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</si>
  <si>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</si>
  <si>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</si>
  <si>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</si>
  <si>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</si>
  <si>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</si>
  <si>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</si>
  <si>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</si>
  <si>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</si>
  <si>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</si>
  <si>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</si>
  <si>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</si>
  <si>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</si>
  <si>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</si>
  <si>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</si>
  <si>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</si>
  <si>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</si>
  <si>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</si>
  <si>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</si>
  <si>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</si>
  <si>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</si>
  <si>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</si>
  <si>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</si>
  <si>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</si>
  <si>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</si>
  <si>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</si>
  <si>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</si>
  <si>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</si>
  <si>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</si>
  <si>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</si>
  <si>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</si>
  <si>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</si>
  <si>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</si>
  <si>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</si>
  <si>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</si>
  <si>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</si>
  <si>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</si>
  <si>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</si>
  <si>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</si>
  <si>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</si>
  <si>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</si>
  <si>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</si>
  <si>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</si>
  <si>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</si>
  <si>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</si>
  <si>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</si>
  <si>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</si>
  <si>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</si>
  <si>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</si>
  <si>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</si>
  <si>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</si>
  <si>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</si>
  <si>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</si>
  <si>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</si>
  <si>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</si>
  <si>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</si>
  <si>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</si>
  <si>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</si>
  <si>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</si>
  <si>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</si>
  <si>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</si>
  <si>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</si>
  <si>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</si>
  <si>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</si>
  <si>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</si>
  <si>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</si>
  <si>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</si>
  <si>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</si>
  <si>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</si>
  <si>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</si>
  <si>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</si>
  <si>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</si>
  <si>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</si>
  <si>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</si>
  <si>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</si>
  <si>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</si>
  <si>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</si>
  <si>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</si>
  <si>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</si>
  <si>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</si>
  <si>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</si>
  <si>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</si>
  <si>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</si>
  <si>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</si>
  <si>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</si>
  <si>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</si>
  <si>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</si>
  <si>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</si>
  <si>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</si>
  <si>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</si>
  <si>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</si>
  <si>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</si>
  <si>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</si>
  <si>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</si>
  <si>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</si>
  <si>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</si>
  <si>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</si>
  <si>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</si>
  <si>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</si>
  <si>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</si>
  <si>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</si>
  <si>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</si>
  <si>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</si>
  <si>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</si>
  <si>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</si>
  <si>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</si>
  <si>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</si>
  <si>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</si>
  <si>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</si>
  <si>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</si>
  <si>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</si>
  <si>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</si>
  <si>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</si>
  <si>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</si>
  <si>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</si>
  <si>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</si>
  <si>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</si>
  <si>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</si>
  <si>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</si>
  <si>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</si>
  <si>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</si>
  <si>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</si>
  <si>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</si>
  <si>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</si>
  <si>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</si>
  <si>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</si>
  <si>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</si>
  <si>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</si>
  <si>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</si>
  <si>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</si>
  <si>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</si>
  <si>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</si>
  <si>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</si>
  <si>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</si>
  <si>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</si>
  <si>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</si>
  <si>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</si>
  <si>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</si>
  <si>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</si>
  <si>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</si>
  <si>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</si>
  <si>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</si>
  <si>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</si>
  <si>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</si>
  <si>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</si>
  <si>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</si>
  <si>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</si>
  <si>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</si>
  <si>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</si>
  <si>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</si>
  <si>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</si>
  <si>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</si>
  <si>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</si>
  <si>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</si>
  <si>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</si>
  <si>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</si>
  <si>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</si>
  <si>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</si>
  <si>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</si>
  <si>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</si>
  <si>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</si>
  <si>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</si>
  <si>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</si>
  <si>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</si>
  <si>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</si>
  <si>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</si>
  <si>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</si>
  <si>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</si>
  <si>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</si>
  <si>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</si>
  <si>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</si>
  <si>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</si>
  <si>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</si>
  <si>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</si>
  <si>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</si>
  <si>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</si>
  <si>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</si>
  <si>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</si>
  <si>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</si>
  <si>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</si>
  <si>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</si>
  <si>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</si>
  <si>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</si>
  <si>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</si>
  <si>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</si>
  <si>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</si>
  <si>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</si>
  <si>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</si>
  <si>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</si>
  <si>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</si>
  <si>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</si>
  <si>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</si>
  <si>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</si>
  <si>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</si>
  <si>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</si>
  <si>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</si>
  <si>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</si>
  <si>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</si>
  <si>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</si>
  <si>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</si>
  <si>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</si>
  <si>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</si>
  <si>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</si>
  <si>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</si>
  <si>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</si>
  <si>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</si>
  <si>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</si>
  <si>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</si>
  <si>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</si>
  <si>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</si>
  <si>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</si>
  <si>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</si>
  <si>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</si>
  <si>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</si>
  <si>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</si>
  <si>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</si>
  <si>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</si>
  <si>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</si>
  <si>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</si>
  <si>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</si>
  <si>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</si>
  <si>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</si>
  <si>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</si>
  <si>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</si>
  <si>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</si>
  <si>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</si>
  <si>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</si>
  <si>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</si>
  <si>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</si>
  <si>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</si>
  <si>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</si>
  <si>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</si>
  <si>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</si>
  <si>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</si>
  <si>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</si>
  <si>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</si>
  <si>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</si>
  <si>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</si>
  <si>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</si>
  <si>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</si>
  <si>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</si>
  <si>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</si>
  <si>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</si>
  <si>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</si>
  <si>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</si>
  <si>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</si>
  <si>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</si>
  <si>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</si>
  <si>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</si>
  <si>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</si>
  <si>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</si>
  <si>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</si>
  <si>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</si>
  <si>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</si>
  <si>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</si>
  <si>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</si>
  <si>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</si>
  <si>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</si>
  <si>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</si>
  <si>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</si>
  <si>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</si>
  <si>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</si>
  <si>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</si>
  <si>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</si>
  <si>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</si>
  <si>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</si>
  <si>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</si>
  <si>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</si>
  <si>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</si>
  <si>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</si>
  <si>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</si>
  <si>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</si>
  <si>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</si>
  <si>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</si>
  <si>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</si>
  <si>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</si>
  <si>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</si>
  <si>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</si>
  <si>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</si>
  <si>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</si>
  <si>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</si>
  <si>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</si>
  <si>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</si>
  <si>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</si>
  <si>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</si>
  <si>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</si>
  <si>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</si>
  <si>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</si>
  <si>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</si>
  <si>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</si>
  <si>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</si>
  <si>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</si>
  <si>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</si>
  <si>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</si>
  <si>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</si>
  <si>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</si>
  <si>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</si>
  <si>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</si>
  <si>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</si>
  <si>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</si>
  <si>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</si>
  <si>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</si>
  <si>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</si>
  <si>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</si>
  <si>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</si>
  <si>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</si>
  <si>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</si>
  <si>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</si>
  <si>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</si>
  <si>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</si>
  <si>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</si>
  <si>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</si>
  <si>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Use this sheet to provide details of </t>
    </r>
    <r>
      <rPr>
        <b/>
        <sz val="16"/>
        <color rgb="FFFF0000"/>
        <rFont val="Calibri"/>
        <family val="2"/>
        <scheme val="minor"/>
      </rPr>
      <t>assumptions</t>
    </r>
    <r>
      <rPr>
        <sz val="11"/>
        <color theme="1"/>
        <rFont val="Calibri"/>
        <family val="2"/>
        <scheme val="minor"/>
      </rPr>
      <t xml:space="preserve"> and calculation methodology used in CBA model</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</si>
  <si>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</si>
  <si>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</si>
  <si>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</si>
  <si>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</si>
  <si>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</si>
  <si>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</si>
  <si>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</si>
  <si>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</si>
  <si>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</si>
  <si>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r>
      <rPr>
        <b/>
        <sz val="10"/>
        <color theme="1"/>
        <rFont val="Gill Sans MT"/>
        <family val="2"/>
      </rPr>
      <t xml:space="preserve">CMZ YEOVIL. </t>
    </r>
    <r>
      <rPr>
        <sz val="10"/>
        <color theme="1"/>
        <rFont val="Gill Sans MT"/>
        <family val="2"/>
      </rPr>
      <t>The driver to use a smart technology (DSR, Battery or Flexible Generation) as an alternative to traditional reinforcement if it delivers value to customers</t>
    </r>
  </si>
  <si>
    <t>Option 1 (Baseline)</t>
  </si>
  <si>
    <t>Option 2</t>
  </si>
  <si>
    <t>Option 3</t>
  </si>
  <si>
    <t>Do Nothing Scenario.  Normal fault location occurrs</t>
  </si>
  <si>
    <t>LV automation team locates faults using Bidoyng technology</t>
  </si>
  <si>
    <r>
      <t xml:space="preserve">Workings / assumptions used for costing </t>
    </r>
    <r>
      <rPr>
        <b/>
        <sz val="14"/>
        <color rgb="FF0070C0"/>
        <rFont val="Calibri"/>
        <family val="2"/>
        <scheme val="minor"/>
      </rPr>
      <t>option 2</t>
    </r>
  </si>
  <si>
    <t>Date Range</t>
  </si>
  <si>
    <t>Total Spans Cleared</t>
  </si>
  <si>
    <t>Total Hand Cutting Costs</t>
  </si>
  <si>
    <t>Total Mulcher Costs</t>
  </si>
  <si>
    <t>Total Savings</t>
  </si>
  <si>
    <t>Totals</t>
  </si>
  <si>
    <t>Option 1: Hand Felling</t>
  </si>
  <si>
    <t>Option 2: Mulcher</t>
  </si>
  <si>
    <t>NIA &amp; Maintenance Costs</t>
  </si>
  <si>
    <t>Maintenance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</si>
</sst>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s>
  <fonts count="38"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6"/>
      <color rgb="FFFF0000"/>
      <name val="Calibri"/>
      <family val="2"/>
      <scheme val="minor"/>
    </font>
    <font>
      <b/>
      <sz val="10"/>
      <color rgb="FF0070C0"/>
      <name val="Gill Sans MT"/>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6">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191">
    <xf numFmtId="0" fontId="0" fillId="0" borderId="0" xfId="0"/>
    <xf numFmtId="0" fontId="3" fillId="0" borderId="0" xfId="0" applyFont="1"/>
    <xf numFmtId="0" fontId="4" fillId="0" borderId="0" xfId="0" applyFont="1"/>
    <xf numFmtId="0" fontId="5" fillId="5" borderId="0" xfId="0" applyFont="1" applyFill="1" applyProtection="1">
      <protection locked="0"/>
    </xf>
    <xf numFmtId="0" fontId="4" fillId="0" borderId="0" xfId="0" applyFont="1" applyProtection="1"/>
    <xf numFmtId="0" fontId="5" fillId="4" borderId="7" xfId="0" applyFont="1" applyFill="1" applyBorder="1" applyAlignment="1" applyProtection="1">
      <alignment horizontal="centerContinuous"/>
    </xf>
    <xf numFmtId="0" fontId="5" fillId="4" borderId="8" xfId="0" applyFont="1" applyFill="1" applyBorder="1" applyAlignment="1" applyProtection="1">
      <alignment horizontal="centerContinuous"/>
    </xf>
    <xf numFmtId="0" fontId="5" fillId="4" borderId="9" xfId="0" applyFont="1" applyFill="1" applyBorder="1" applyAlignment="1" applyProtection="1">
      <alignment horizontal="centerContinuous"/>
    </xf>
    <xf numFmtId="0" fontId="4" fillId="0" borderId="0" xfId="0" quotePrefix="1" applyFont="1" applyBorder="1" applyProtection="1"/>
    <xf numFmtId="0" fontId="4" fillId="0" borderId="0" xfId="0" applyFont="1" applyBorder="1" applyProtection="1"/>
    <xf numFmtId="164" fontId="4" fillId="5" borderId="0" xfId="1" applyNumberFormat="1" applyFont="1" applyFill="1" applyBorder="1" applyProtection="1"/>
    <xf numFmtId="0" fontId="4" fillId="0" borderId="0" xfId="0" applyFont="1" applyFill="1" applyBorder="1" applyProtection="1"/>
    <xf numFmtId="0" fontId="5" fillId="0" borderId="6" xfId="0" applyFont="1" applyBorder="1" applyProtection="1"/>
    <xf numFmtId="0" fontId="5" fillId="0" borderId="6" xfId="0" applyFont="1" applyFill="1" applyBorder="1" applyProtection="1"/>
    <xf numFmtId="0" fontId="5" fillId="0" borderId="0" xfId="0" applyFont="1" applyFill="1" applyBorder="1" applyProtection="1"/>
    <xf numFmtId="0" fontId="5" fillId="0" borderId="0" xfId="0" applyFont="1" applyProtection="1"/>
    <xf numFmtId="0" fontId="4" fillId="0" borderId="0" xfId="0" applyFont="1" applyBorder="1" applyAlignment="1" applyProtection="1">
      <alignment horizontal="right"/>
    </xf>
    <xf numFmtId="0" fontId="8" fillId="0" borderId="0" xfId="0" applyFont="1" applyProtection="1"/>
    <xf numFmtId="0" fontId="5" fillId="0" borderId="0" xfId="0" applyFont="1" applyBorder="1" applyProtection="1"/>
    <xf numFmtId="0" fontId="0" fillId="0" borderId="0" xfId="0" quotePrefix="1"/>
    <xf numFmtId="0" fontId="4" fillId="7" borderId="0" xfId="0" applyFont="1" applyFill="1"/>
    <xf numFmtId="0" fontId="4" fillId="0" borderId="0" xfId="0" applyFont="1" applyFill="1"/>
    <xf numFmtId="0" fontId="4" fillId="0" borderId="0" xfId="0" applyFont="1" applyFill="1" applyProtection="1"/>
    <xf numFmtId="164" fontId="4" fillId="2" borderId="3" xfId="0" applyNumberFormat="1" applyFont="1" applyFill="1" applyBorder="1" applyProtection="1"/>
    <xf numFmtId="3" fontId="4" fillId="2" borderId="3" xfId="0" applyNumberFormat="1" applyFont="1" applyFill="1" applyBorder="1" applyProtection="1"/>
    <xf numFmtId="0" fontId="5" fillId="0" borderId="0" xfId="0" applyFont="1"/>
    <xf numFmtId="0" fontId="10" fillId="0" borderId="0" xfId="0" applyFont="1"/>
    <xf numFmtId="0" fontId="4"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vertical="top" wrapText="1"/>
    </xf>
    <xf numFmtId="0" fontId="9" fillId="0" borderId="0" xfId="0" applyFont="1" applyFill="1"/>
    <xf numFmtId="164" fontId="4" fillId="5" borderId="3" xfId="1" applyNumberFormat="1" applyFont="1" applyFill="1" applyBorder="1" applyProtection="1">
      <protection locked="0"/>
    </xf>
    <xf numFmtId="165" fontId="4" fillId="5" borderId="0" xfId="0" applyNumberFormat="1" applyFont="1" applyFill="1" applyBorder="1" applyProtection="1">
      <protection locked="0"/>
    </xf>
    <xf numFmtId="165" fontId="4" fillId="0" borderId="0" xfId="0" applyNumberFormat="1" applyFont="1" applyFill="1" applyBorder="1" applyProtection="1">
      <protection locked="0"/>
    </xf>
    <xf numFmtId="10" fontId="4" fillId="5" borderId="0" xfId="1" applyNumberFormat="1" applyFont="1" applyFill="1" applyBorder="1" applyProtection="1">
      <protection locked="0"/>
    </xf>
    <xf numFmtId="0" fontId="11" fillId="0" borderId="0" xfId="0" applyFont="1" applyProtection="1"/>
    <xf numFmtId="3" fontId="4" fillId="5" borderId="0" xfId="1" applyNumberFormat="1" applyFont="1" applyFill="1" applyBorder="1" applyProtection="1">
      <protection locked="0"/>
    </xf>
    <xf numFmtId="0" fontId="14" fillId="0" borderId="0" xfId="0" applyFont="1" applyProtection="1"/>
    <xf numFmtId="1" fontId="14" fillId="0" borderId="0" xfId="0" applyNumberFormat="1" applyFont="1" applyProtection="1"/>
    <xf numFmtId="0" fontId="4" fillId="0" borderId="0" xfId="0" quotePrefix="1" applyFont="1" applyProtection="1"/>
    <xf numFmtId="0" fontId="17" fillId="2" borderId="20" xfId="4" applyFont="1" applyFill="1" applyBorder="1" applyAlignment="1">
      <alignment horizontal="center"/>
    </xf>
    <xf numFmtId="0" fontId="17" fillId="2" borderId="3" xfId="4" applyFont="1" applyFill="1" applyBorder="1" applyAlignment="1">
      <alignment horizontal="center"/>
    </xf>
    <xf numFmtId="167" fontId="4" fillId="5" borderId="0" xfId="0" applyNumberFormat="1" applyFont="1" applyFill="1" applyBorder="1" applyProtection="1">
      <protection locked="0"/>
    </xf>
    <xf numFmtId="8" fontId="5" fillId="0" borderId="14" xfId="0" applyNumberFormat="1" applyFont="1" applyBorder="1" applyProtection="1"/>
    <xf numFmtId="0" fontId="5" fillId="0" borderId="10" xfId="0" applyFont="1" applyBorder="1" applyAlignment="1" applyProtection="1">
      <alignment horizontal="center" wrapText="1"/>
    </xf>
    <xf numFmtId="0" fontId="5" fillId="0" borderId="13" xfId="0" applyFont="1" applyBorder="1" applyAlignment="1" applyProtection="1">
      <alignment horizontal="center" wrapText="1"/>
    </xf>
    <xf numFmtId="3" fontId="5" fillId="2" borderId="11" xfId="0" applyNumberFormat="1" applyFont="1" applyFill="1" applyBorder="1" applyAlignment="1" applyProtection="1">
      <alignment horizontal="center"/>
    </xf>
    <xf numFmtId="3" fontId="5" fillId="0" borderId="11" xfId="0" applyNumberFormat="1" applyFont="1" applyFill="1" applyBorder="1" applyAlignment="1" applyProtection="1">
      <alignment horizontal="center"/>
    </xf>
    <xf numFmtId="166" fontId="4" fillId="5" borderId="3" xfId="0" applyNumberFormat="1" applyFont="1" applyFill="1" applyBorder="1" applyProtection="1">
      <protection locked="0"/>
    </xf>
    <xf numFmtId="0" fontId="16" fillId="0" borderId="0" xfId="0" applyFont="1" applyProtection="1"/>
    <xf numFmtId="0" fontId="19" fillId="0" borderId="0" xfId="0" quotePrefix="1" applyFont="1"/>
    <xf numFmtId="165" fontId="5" fillId="3" borderId="6" xfId="0" applyNumberFormat="1" applyFont="1" applyFill="1" applyBorder="1" applyProtection="1">
      <protection locked="0"/>
    </xf>
    <xf numFmtId="165" fontId="5" fillId="2" borderId="0" xfId="0" applyNumberFormat="1" applyFont="1" applyFill="1" applyProtection="1"/>
    <xf numFmtId="165" fontId="4" fillId="0" borderId="0" xfId="0" applyNumberFormat="1" applyFont="1" applyProtection="1"/>
    <xf numFmtId="165" fontId="5" fillId="0" borderId="1" xfId="0" applyNumberFormat="1" applyFont="1" applyBorder="1" applyProtection="1"/>
    <xf numFmtId="0" fontId="4" fillId="0" borderId="6" xfId="0" applyFont="1" applyBorder="1" applyProtection="1"/>
    <xf numFmtId="0" fontId="4" fillId="0" borderId="6" xfId="0" quotePrefix="1" applyFont="1" applyBorder="1" applyProtection="1"/>
    <xf numFmtId="165" fontId="4" fillId="3" borderId="6" xfId="0" applyNumberFormat="1" applyFont="1" applyFill="1" applyBorder="1" applyProtection="1">
      <protection locked="0"/>
    </xf>
    <xf numFmtId="0" fontId="4" fillId="0" borderId="0" xfId="0" quotePrefix="1" applyFont="1" applyBorder="1" applyAlignment="1" applyProtection="1">
      <alignment vertical="center"/>
    </xf>
    <xf numFmtId="0" fontId="4" fillId="0" borderId="0" xfId="0" applyFont="1" applyBorder="1" applyAlignment="1" applyProtection="1">
      <alignment vertical="center"/>
    </xf>
    <xf numFmtId="165" fontId="4" fillId="5" borderId="0" xfId="0" applyNumberFormat="1" applyFont="1" applyFill="1" applyBorder="1" applyAlignment="1" applyProtection="1">
      <alignment vertical="center"/>
      <protection locked="0"/>
    </xf>
    <xf numFmtId="168" fontId="4" fillId="0" borderId="0" xfId="8" applyNumberFormat="1" applyFont="1" applyBorder="1" applyProtection="1"/>
    <xf numFmtId="0" fontId="4" fillId="6" borderId="3" xfId="0" applyFont="1" applyFill="1" applyBorder="1" applyAlignment="1">
      <alignment horizontal="center"/>
    </xf>
    <xf numFmtId="8" fontId="4" fillId="0" borderId="3" xfId="0" applyNumberFormat="1" applyFont="1" applyBorder="1" applyAlignment="1">
      <alignment horizontal="center" vertical="top"/>
    </xf>
    <xf numFmtId="8" fontId="4" fillId="0" borderId="3" xfId="0" applyNumberFormat="1" applyFont="1" applyBorder="1" applyAlignment="1">
      <alignment horizontal="left" vertical="top"/>
    </xf>
    <xf numFmtId="0" fontId="21" fillId="0" borderId="0" xfId="0" applyFont="1" applyProtection="1"/>
    <xf numFmtId="165" fontId="4" fillId="3" borderId="0" xfId="0" applyNumberFormat="1" applyFont="1" applyFill="1" applyBorder="1" applyProtection="1">
      <protection locked="0"/>
    </xf>
    <xf numFmtId="3" fontId="4" fillId="5" borderId="0" xfId="0" applyNumberFormat="1" applyFont="1" applyFill="1" applyProtection="1"/>
    <xf numFmtId="0" fontId="13" fillId="0" borderId="0" xfId="6" applyFont="1" applyAlignment="1" applyProtection="1">
      <alignment vertical="top"/>
    </xf>
    <xf numFmtId="0" fontId="13" fillId="8" borderId="0" xfId="6" applyFont="1" applyFill="1" applyAlignment="1" applyProtection="1">
      <alignment vertical="top"/>
    </xf>
    <xf numFmtId="0" fontId="4" fillId="8" borderId="0" xfId="0" applyFont="1" applyFill="1"/>
    <xf numFmtId="2" fontId="4" fillId="7" borderId="0" xfId="0" applyNumberFormat="1" applyFont="1" applyFill="1"/>
    <xf numFmtId="1" fontId="4" fillId="7" borderId="0" xfId="0" applyNumberFormat="1" applyFont="1" applyFill="1"/>
    <xf numFmtId="0" fontId="22" fillId="0" borderId="0" xfId="0" applyFont="1" applyProtection="1"/>
    <xf numFmtId="0" fontId="23" fillId="0" borderId="0" xfId="0" applyFont="1" applyProtection="1"/>
    <xf numFmtId="0" fontId="14" fillId="0" borderId="0" xfId="0" applyFont="1" applyAlignment="1" applyProtection="1">
      <alignment horizontal="left"/>
    </xf>
    <xf numFmtId="2" fontId="4" fillId="2" borderId="3" xfId="0" applyNumberFormat="1" applyFont="1" applyFill="1" applyBorder="1" applyProtection="1"/>
    <xf numFmtId="0" fontId="23" fillId="0" borderId="0" xfId="0" applyFont="1" applyAlignment="1" applyProtection="1">
      <alignment horizontal="left" vertical="top"/>
    </xf>
    <xf numFmtId="0" fontId="8" fillId="0" borderId="0" xfId="0" applyFont="1" applyFill="1" applyProtection="1"/>
    <xf numFmtId="170" fontId="4" fillId="5" borderId="3" xfId="0" applyNumberFormat="1" applyFont="1" applyFill="1" applyBorder="1" applyProtection="1">
      <protection locked="0"/>
    </xf>
    <xf numFmtId="165" fontId="4" fillId="0" borderId="0" xfId="0" applyNumberFormat="1" applyFont="1" applyFill="1" applyBorder="1" applyAlignment="1" applyProtection="1">
      <alignment horizontal="right"/>
      <protection locked="0"/>
    </xf>
    <xf numFmtId="0" fontId="4" fillId="0" borderId="0" xfId="0" applyFont="1" applyFill="1" applyAlignment="1">
      <alignment vertical="top"/>
    </xf>
    <xf numFmtId="0" fontId="5" fillId="0" borderId="0" xfId="0" applyFont="1" applyFill="1"/>
    <xf numFmtId="0" fontId="4" fillId="0" borderId="0" xfId="0" applyFont="1" applyFill="1" applyBorder="1" applyAlignment="1" applyProtection="1">
      <alignment horizontal="left"/>
    </xf>
    <xf numFmtId="0" fontId="7" fillId="0" borderId="0" xfId="0" applyFont="1" applyProtection="1"/>
    <xf numFmtId="43" fontId="4" fillId="0" borderId="0" xfId="7" applyFont="1" applyBorder="1" applyProtection="1"/>
    <xf numFmtId="165" fontId="4" fillId="3" borderId="3" xfId="0" applyNumberFormat="1" applyFont="1" applyFill="1" applyBorder="1" applyAlignment="1" applyProtection="1">
      <alignment horizontal="left"/>
      <protection locked="0"/>
    </xf>
    <xf numFmtId="0" fontId="5" fillId="6" borderId="3" xfId="0" applyFont="1" applyFill="1" applyBorder="1"/>
    <xf numFmtId="0" fontId="4" fillId="0" borderId="0" xfId="0" applyFont="1" applyAlignment="1"/>
    <xf numFmtId="0" fontId="4" fillId="0" borderId="0" xfId="0" applyFont="1" applyAlignment="1">
      <alignment vertical="top"/>
    </xf>
    <xf numFmtId="0" fontId="14" fillId="0" borderId="0" xfId="0" applyFont="1"/>
    <xf numFmtId="165" fontId="4" fillId="5" borderId="3" xfId="0" applyNumberFormat="1" applyFont="1" applyFill="1" applyBorder="1" applyAlignment="1" applyProtection="1">
      <alignment horizontal="left"/>
      <protection locked="0"/>
    </xf>
    <xf numFmtId="3" fontId="4" fillId="2" borderId="3" xfId="0" applyNumberFormat="1" applyFont="1" applyFill="1" applyBorder="1" applyAlignment="1" applyProtection="1">
      <alignment horizontal="left"/>
    </xf>
    <xf numFmtId="0" fontId="4" fillId="0" borderId="3" xfId="0" applyFont="1" applyBorder="1" applyAlignment="1">
      <alignment horizontal="left"/>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wrapText="1"/>
    </xf>
    <xf numFmtId="0" fontId="9" fillId="0" borderId="0" xfId="0" applyFont="1"/>
    <xf numFmtId="0" fontId="0" fillId="0" borderId="0" xfId="0" applyAlignment="1">
      <alignment vertical="top" wrapText="1"/>
    </xf>
    <xf numFmtId="0" fontId="24"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5" fillId="7" borderId="0" xfId="0" applyFont="1" applyFill="1"/>
    <xf numFmtId="0" fontId="4" fillId="7" borderId="0" xfId="0" applyFont="1" applyFill="1" applyAlignment="1">
      <alignment horizontal="right"/>
    </xf>
    <xf numFmtId="172" fontId="4" fillId="5" borderId="3" xfId="7" applyNumberFormat="1" applyFont="1" applyFill="1" applyBorder="1" applyProtection="1">
      <protection locked="0"/>
    </xf>
    <xf numFmtId="169" fontId="4" fillId="0" borderId="1" xfId="7" applyNumberFormat="1" applyFont="1" applyFill="1" applyBorder="1" applyProtection="1">
      <protection locked="0"/>
    </xf>
    <xf numFmtId="0" fontId="26" fillId="0" borderId="0" xfId="0" applyFont="1" applyFill="1"/>
    <xf numFmtId="171" fontId="4" fillId="5" borderId="3" xfId="0" applyNumberFormat="1" applyFont="1" applyFill="1" applyBorder="1"/>
    <xf numFmtId="0" fontId="4" fillId="7" borderId="0" xfId="0" applyFont="1" applyFill="1" applyAlignment="1">
      <alignment horizontal="left"/>
    </xf>
    <xf numFmtId="0" fontId="22" fillId="0" borderId="12" xfId="0" applyFont="1" applyBorder="1" applyAlignment="1" applyProtection="1">
      <alignment horizontal="right"/>
    </xf>
    <xf numFmtId="0" fontId="22" fillId="0" borderId="2" xfId="0" applyFont="1" applyBorder="1" applyAlignment="1" applyProtection="1">
      <alignment vertical="center" textRotation="90"/>
    </xf>
    <xf numFmtId="0" fontId="22" fillId="0" borderId="5" xfId="0" applyFont="1" applyBorder="1" applyAlignment="1" applyProtection="1">
      <alignment vertical="center" textRotation="90"/>
    </xf>
    <xf numFmtId="0" fontId="22" fillId="9" borderId="0" xfId="0" applyFont="1" applyFill="1" applyBorder="1" applyProtection="1"/>
    <xf numFmtId="0" fontId="5" fillId="9" borderId="0" xfId="0" applyFont="1" applyFill="1" applyBorder="1" applyProtection="1"/>
    <xf numFmtId="0" fontId="4" fillId="9" borderId="0" xfId="0" applyFont="1" applyFill="1" applyBorder="1" applyProtection="1"/>
    <xf numFmtId="0" fontId="22" fillId="9" borderId="18" xfId="0" applyFont="1" applyFill="1" applyBorder="1" applyProtection="1"/>
    <xf numFmtId="0" fontId="27" fillId="9" borderId="18" xfId="0" applyFont="1" applyFill="1" applyBorder="1" applyProtection="1"/>
    <xf numFmtId="0" fontId="5" fillId="9" borderId="18" xfId="0" applyFont="1" applyFill="1" applyBorder="1" applyProtection="1"/>
    <xf numFmtId="0" fontId="4" fillId="9" borderId="18" xfId="0" applyFont="1" applyFill="1" applyBorder="1" applyProtection="1"/>
    <xf numFmtId="0" fontId="25" fillId="9" borderId="0" xfId="0" applyFont="1" applyFill="1" applyBorder="1" applyProtection="1"/>
    <xf numFmtId="0" fontId="4" fillId="0" borderId="24" xfId="0" applyFont="1" applyBorder="1" applyAlignment="1" applyProtection="1">
      <alignment vertical="center"/>
    </xf>
    <xf numFmtId="0" fontId="4" fillId="0" borderId="6" xfId="0" applyFont="1" applyBorder="1" applyAlignment="1" applyProtection="1">
      <alignment vertical="center"/>
    </xf>
    <xf numFmtId="173" fontId="16" fillId="2" borderId="3" xfId="4" applyNumberFormat="1" applyFont="1" applyFill="1" applyBorder="1" applyAlignment="1">
      <alignment horizontal="right"/>
    </xf>
    <xf numFmtId="0" fontId="16" fillId="2" borderId="3" xfId="4" applyFont="1" applyFill="1" applyBorder="1" applyAlignment="1"/>
    <xf numFmtId="0" fontId="4" fillId="0" borderId="0" xfId="0" applyFont="1" applyAlignment="1" applyProtection="1">
      <alignment horizontal="right"/>
    </xf>
    <xf numFmtId="0" fontId="4"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4" fillId="5" borderId="25" xfId="0" applyNumberFormat="1" applyFont="1" applyFill="1" applyBorder="1" applyAlignment="1" applyProtection="1">
      <alignment horizontal="center"/>
      <protection locked="0"/>
    </xf>
    <xf numFmtId="0" fontId="0" fillId="0" borderId="0" xfId="0" applyAlignment="1">
      <alignment vertical="top"/>
    </xf>
    <xf numFmtId="166" fontId="0" fillId="0" borderId="0" xfId="0" applyNumberFormat="1"/>
    <xf numFmtId="0" fontId="4" fillId="10" borderId="3" xfId="0" applyFont="1" applyFill="1" applyBorder="1" applyAlignment="1">
      <alignment vertical="top"/>
    </xf>
    <xf numFmtId="0" fontId="4" fillId="10" borderId="3" xfId="0" applyFont="1" applyFill="1" applyBorder="1" applyAlignment="1">
      <alignment vertical="top" wrapText="1"/>
    </xf>
    <xf numFmtId="8" fontId="4" fillId="10" borderId="3" xfId="0" applyNumberFormat="1" applyFont="1" applyFill="1" applyBorder="1" applyAlignment="1">
      <alignment horizontal="center" vertical="top"/>
    </xf>
    <xf numFmtId="0" fontId="24" fillId="0" borderId="0" xfId="0" applyFont="1"/>
    <xf numFmtId="0" fontId="0" fillId="0" borderId="3" xfId="0" applyBorder="1"/>
    <xf numFmtId="0" fontId="0" fillId="0" borderId="3" xfId="0" applyBorder="1" applyAlignment="1">
      <alignment wrapText="1"/>
    </xf>
    <xf numFmtId="14" fontId="0" fillId="0" borderId="3" xfId="0" applyNumberFormat="1" applyBorder="1"/>
    <xf numFmtId="170" fontId="0" fillId="0" borderId="3" xfId="0" applyNumberFormat="1" applyBorder="1"/>
    <xf numFmtId="0" fontId="0" fillId="0" borderId="3" xfId="0" applyNumberFormat="1" applyBorder="1"/>
    <xf numFmtId="0" fontId="4" fillId="0" borderId="0" xfId="0" applyFont="1" applyAlignment="1">
      <alignment horizontal="left" vertical="top" wrapText="1"/>
    </xf>
    <xf numFmtId="0" fontId="4" fillId="6" borderId="3" xfId="0" applyFont="1" applyFill="1" applyBorder="1" applyAlignment="1">
      <alignment horizontal="center" vertical="center"/>
    </xf>
    <xf numFmtId="0" fontId="5" fillId="6" borderId="21" xfId="0" applyFont="1" applyFill="1" applyBorder="1" applyAlignment="1">
      <alignment horizontal="left" vertical="top" wrapText="1"/>
    </xf>
    <xf numFmtId="0" fontId="5" fillId="6" borderId="20" xfId="0" applyFont="1" applyFill="1" applyBorder="1" applyAlignment="1">
      <alignment horizontal="left" vertical="top" wrapText="1"/>
    </xf>
    <xf numFmtId="0" fontId="5" fillId="6" borderId="21" xfId="0" applyFont="1" applyFill="1" applyBorder="1" applyAlignment="1">
      <alignment horizontal="left" vertical="top"/>
    </xf>
    <xf numFmtId="0" fontId="5" fillId="6" borderId="20" xfId="0" applyFont="1" applyFill="1" applyBorder="1" applyAlignment="1">
      <alignment horizontal="left" vertical="top"/>
    </xf>
    <xf numFmtId="0" fontId="4" fillId="0" borderId="7" xfId="0" applyFont="1" applyBorder="1" applyAlignment="1">
      <alignment horizontal="left"/>
    </xf>
    <xf numFmtId="0" fontId="4" fillId="0" borderId="9"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3" xfId="0" applyFont="1" applyBorder="1" applyAlignment="1">
      <alignment horizontal="center" vertical="top" wrapText="1"/>
    </xf>
    <xf numFmtId="0" fontId="4"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6" borderId="3" xfId="0" applyFont="1" applyFill="1" applyBorder="1" applyAlignment="1">
      <alignment horizontal="left" vertical="top"/>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6" borderId="7" xfId="0" applyFont="1" applyFill="1" applyBorder="1" applyAlignment="1">
      <alignment horizontal="left" vertical="top"/>
    </xf>
    <xf numFmtId="0" fontId="5" fillId="6" borderId="9" xfId="0" applyFont="1" applyFill="1" applyBorder="1" applyAlignment="1">
      <alignment horizontal="left" vertical="top"/>
    </xf>
    <xf numFmtId="0" fontId="18" fillId="2" borderId="15" xfId="4" applyFont="1" applyFill="1" applyBorder="1" applyAlignment="1">
      <alignment horizontal="left" vertical="top"/>
    </xf>
    <xf numFmtId="0" fontId="18" fillId="2" borderId="16" xfId="4" applyFont="1" applyFill="1" applyBorder="1" applyAlignment="1">
      <alignment horizontal="left" vertical="top"/>
    </xf>
    <xf numFmtId="0" fontId="18" fillId="2" borderId="17" xfId="4" applyFont="1" applyFill="1" applyBorder="1" applyAlignment="1">
      <alignment horizontal="left" vertical="top"/>
    </xf>
    <xf numFmtId="0" fontId="18" fillId="2" borderId="19" xfId="4" applyFont="1" applyFill="1" applyBorder="1" applyAlignment="1">
      <alignment horizontal="left" vertical="top"/>
    </xf>
    <xf numFmtId="0" fontId="16" fillId="2" borderId="3" xfId="4" applyFont="1" applyFill="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25" fillId="9" borderId="16" xfId="0" applyFont="1" applyFill="1" applyBorder="1" applyAlignment="1" applyProtection="1">
      <alignment horizontal="center" vertical="center" textRotation="90"/>
    </xf>
    <xf numFmtId="0" fontId="25" fillId="9" borderId="23" xfId="0" applyFont="1" applyFill="1" applyBorder="1" applyAlignment="1" applyProtection="1">
      <alignment horizontal="center" vertical="center" textRotation="90"/>
    </xf>
    <xf numFmtId="0" fontId="25" fillId="9" borderId="19" xfId="0" applyFont="1" applyFill="1" applyBorder="1" applyAlignment="1" applyProtection="1">
      <alignment horizontal="center" vertical="center" textRotation="90"/>
    </xf>
    <xf numFmtId="0" fontId="25" fillId="9" borderId="22" xfId="0" applyFont="1" applyFill="1" applyBorder="1" applyAlignment="1" applyProtection="1">
      <alignment horizontal="center" vertical="center" textRotation="90" wrapText="1"/>
    </xf>
    <xf numFmtId="0" fontId="25" fillId="9" borderId="20" xfId="0" applyFont="1" applyFill="1" applyBorder="1" applyAlignment="1" applyProtection="1">
      <alignment horizontal="center" vertical="center" textRotation="90" wrapText="1"/>
    </xf>
    <xf numFmtId="0" fontId="25" fillId="9" borderId="4" xfId="0" applyFont="1" applyFill="1" applyBorder="1" applyAlignment="1" applyProtection="1">
      <alignment horizontal="center" vertical="center" textRotation="90" wrapText="1"/>
    </xf>
    <xf numFmtId="0" fontId="25" fillId="9" borderId="5" xfId="0" applyFont="1" applyFill="1" applyBorder="1" applyAlignment="1" applyProtection="1">
      <alignment horizontal="center" vertical="center" textRotation="90" wrapText="1"/>
    </xf>
    <xf numFmtId="0" fontId="25" fillId="9" borderId="2" xfId="0" applyFont="1" applyFill="1" applyBorder="1" applyAlignment="1" applyProtection="1">
      <alignment horizontal="center" vertical="center" textRotation="90" wrapText="1"/>
    </xf>
    <xf numFmtId="0" fontId="22" fillId="9" borderId="5" xfId="0" applyFont="1" applyFill="1" applyBorder="1" applyAlignment="1" applyProtection="1">
      <alignment horizontal="center" vertical="center" textRotation="90" wrapText="1"/>
    </xf>
    <xf numFmtId="170" fontId="0" fillId="0" borderId="0" xfId="0" applyNumberFormat="1"/>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337</v>
      </c>
    </row>
    <row r="10" spans="1:5" ht="21.75" customHeight="1" x14ac:dyDescent="0.25">
      <c r="D10" s="134">
        <v>41649</v>
      </c>
      <c r="E10" s="133" t="s">
        <v>338</v>
      </c>
    </row>
    <row r="11" spans="1:5" x14ac:dyDescent="0.25">
      <c r="B11" s="132"/>
      <c r="C11" s="132"/>
      <c r="D11" s="132"/>
      <c r="E11" s="13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147" t="s">
        <v>222</v>
      </c>
      <c r="C26" s="147"/>
      <c r="D26" s="147"/>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19" activePane="bottomLeft" state="frozen"/>
      <selection activeCell="A7" sqref="A7"/>
      <selection pane="bottomLeft" activeCell="D29" sqref="D29"/>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335</v>
      </c>
      <c r="Z1" s="26" t="s">
        <v>29</v>
      </c>
    </row>
    <row r="2" spans="2:26" x14ac:dyDescent="0.3">
      <c r="B2" s="161" t="s">
        <v>344</v>
      </c>
      <c r="C2" s="162"/>
      <c r="D2" s="162"/>
      <c r="E2" s="162"/>
      <c r="F2" s="163"/>
      <c r="Z2" s="26" t="s">
        <v>79</v>
      </c>
    </row>
    <row r="3" spans="2:26" ht="24.75" customHeight="1" x14ac:dyDescent="0.3">
      <c r="B3" s="164"/>
      <c r="C3" s="165"/>
      <c r="D3" s="165"/>
      <c r="E3" s="165"/>
      <c r="F3" s="166"/>
    </row>
    <row r="4" spans="2:26" ht="18" customHeight="1" x14ac:dyDescent="0.3">
      <c r="B4" s="25" t="s">
        <v>78</v>
      </c>
      <c r="C4" s="27"/>
      <c r="D4" s="27"/>
      <c r="E4" s="27"/>
      <c r="F4" s="27"/>
    </row>
    <row r="5" spans="2:26" ht="24.75" customHeight="1" x14ac:dyDescent="0.3">
      <c r="B5" s="155"/>
      <c r="C5" s="156"/>
      <c r="D5" s="156"/>
      <c r="E5" s="156"/>
      <c r="F5" s="157"/>
    </row>
    <row r="6" spans="2:26" ht="13.5" customHeight="1" x14ac:dyDescent="0.3">
      <c r="B6" s="27"/>
      <c r="C6" s="27"/>
      <c r="D6" s="27"/>
      <c r="E6" s="27"/>
      <c r="F6" s="27"/>
    </row>
    <row r="7" spans="2:26" x14ac:dyDescent="0.3">
      <c r="B7" s="25" t="s">
        <v>48</v>
      </c>
    </row>
    <row r="8" spans="2:26" x14ac:dyDescent="0.3">
      <c r="B8" s="172" t="s">
        <v>336</v>
      </c>
      <c r="C8" s="173"/>
      <c r="D8" s="167" t="s">
        <v>30</v>
      </c>
      <c r="E8" s="167"/>
      <c r="F8" s="167"/>
    </row>
    <row r="9" spans="2:26" ht="22.5" customHeight="1" x14ac:dyDescent="0.3">
      <c r="B9" s="158" t="s">
        <v>345</v>
      </c>
      <c r="C9" s="159"/>
      <c r="D9" s="168" t="s">
        <v>348</v>
      </c>
      <c r="E9" s="168"/>
      <c r="F9" s="168"/>
    </row>
    <row r="10" spans="2:26" ht="35.25" customHeight="1" x14ac:dyDescent="0.3">
      <c r="B10" s="158" t="s">
        <v>346</v>
      </c>
      <c r="C10" s="159"/>
      <c r="D10" s="169" t="s">
        <v>349</v>
      </c>
      <c r="E10" s="170"/>
      <c r="F10" s="171"/>
    </row>
    <row r="11" spans="2:26" ht="39" customHeight="1" x14ac:dyDescent="0.3">
      <c r="B11" s="158" t="s">
        <v>347</v>
      </c>
      <c r="C11" s="159"/>
      <c r="D11" s="168"/>
      <c r="E11" s="168"/>
      <c r="F11" s="168"/>
    </row>
    <row r="12" spans="2:26" ht="22.5" customHeight="1" x14ac:dyDescent="0.3">
      <c r="B12" s="158"/>
      <c r="C12" s="159"/>
      <c r="D12" s="168"/>
      <c r="E12" s="168"/>
      <c r="F12" s="168"/>
    </row>
    <row r="13" spans="2:26" ht="42" customHeight="1" x14ac:dyDescent="0.3">
      <c r="B13" s="158"/>
      <c r="C13" s="159"/>
      <c r="D13" s="168"/>
      <c r="E13" s="168"/>
      <c r="F13" s="168"/>
    </row>
    <row r="14" spans="2:26" ht="22.5" customHeight="1" x14ac:dyDescent="0.3">
      <c r="B14" s="158"/>
      <c r="C14" s="159"/>
      <c r="D14" s="168"/>
      <c r="E14" s="168"/>
      <c r="F14" s="168"/>
    </row>
    <row r="15" spans="2:26" ht="45.75" customHeight="1" x14ac:dyDescent="0.3">
      <c r="B15" s="158"/>
      <c r="C15" s="159"/>
      <c r="D15" s="168"/>
      <c r="E15" s="168"/>
      <c r="F15" s="168"/>
    </row>
    <row r="16" spans="2:26" ht="28.5" customHeight="1" x14ac:dyDescent="0.3">
      <c r="B16" s="158"/>
      <c r="C16" s="159"/>
      <c r="D16" s="168"/>
      <c r="E16" s="168"/>
      <c r="F16" s="168"/>
    </row>
    <row r="17" spans="2:11" ht="22.5" customHeight="1" x14ac:dyDescent="0.3">
      <c r="B17" s="153"/>
      <c r="C17" s="154"/>
      <c r="D17" s="160"/>
      <c r="E17" s="160"/>
      <c r="F17" s="160"/>
    </row>
    <row r="18" spans="2:11" ht="22.5" customHeight="1" x14ac:dyDescent="0.3">
      <c r="B18" s="153"/>
      <c r="C18" s="154"/>
      <c r="D18" s="160"/>
      <c r="E18" s="160"/>
      <c r="F18" s="160"/>
    </row>
    <row r="19" spans="2:11" ht="22.5" customHeight="1" x14ac:dyDescent="0.3">
      <c r="B19" s="153"/>
      <c r="C19" s="154"/>
      <c r="D19" s="160"/>
      <c r="E19" s="160"/>
      <c r="F19" s="160"/>
    </row>
    <row r="20" spans="2:11" ht="22.5" customHeight="1" x14ac:dyDescent="0.3">
      <c r="B20" s="153"/>
      <c r="C20" s="154"/>
      <c r="D20" s="160"/>
      <c r="E20" s="160"/>
      <c r="F20" s="160"/>
    </row>
    <row r="21" spans="2:11" ht="22.5" customHeight="1" x14ac:dyDescent="0.3">
      <c r="B21" s="153"/>
      <c r="C21" s="154"/>
      <c r="D21" s="160"/>
      <c r="E21" s="160"/>
      <c r="F21" s="160"/>
    </row>
    <row r="22" spans="2:11" ht="22.5" customHeight="1" x14ac:dyDescent="0.3">
      <c r="B22" s="153"/>
      <c r="C22" s="154"/>
      <c r="D22" s="160"/>
      <c r="E22" s="160"/>
      <c r="F22" s="160"/>
    </row>
    <row r="23" spans="2:11" ht="22.5" customHeight="1" x14ac:dyDescent="0.3">
      <c r="B23" s="153"/>
      <c r="C23" s="154"/>
      <c r="D23" s="160"/>
      <c r="E23" s="160"/>
      <c r="F23" s="160"/>
    </row>
    <row r="24" spans="2:11" ht="12.75" customHeight="1" x14ac:dyDescent="0.3">
      <c r="B24" s="28"/>
      <c r="C24" s="28"/>
      <c r="D24" s="29"/>
      <c r="E24" s="29"/>
      <c r="F24" s="29"/>
    </row>
    <row r="25" spans="2:11" x14ac:dyDescent="0.3">
      <c r="B25" s="25" t="s">
        <v>49</v>
      </c>
    </row>
    <row r="26" spans="2:11" ht="38.25" customHeight="1" x14ac:dyDescent="0.3">
      <c r="B26" s="149" t="s">
        <v>47</v>
      </c>
      <c r="C26" s="151" t="s">
        <v>27</v>
      </c>
      <c r="D26" s="151" t="s">
        <v>28</v>
      </c>
      <c r="E26" s="151" t="s">
        <v>30</v>
      </c>
      <c r="F26" s="149" t="s">
        <v>339</v>
      </c>
      <c r="G26" s="148" t="s">
        <v>99</v>
      </c>
      <c r="H26" s="148"/>
      <c r="I26" s="148"/>
      <c r="J26" s="148"/>
      <c r="K26" s="148"/>
    </row>
    <row r="27" spans="2:11" ht="36" customHeight="1" x14ac:dyDescent="0.3">
      <c r="B27" s="150"/>
      <c r="C27" s="152"/>
      <c r="D27" s="152"/>
      <c r="E27" s="152"/>
      <c r="F27" s="150"/>
      <c r="G27" s="64" t="s">
        <v>100</v>
      </c>
      <c r="H27" s="64" t="s">
        <v>101</v>
      </c>
      <c r="I27" s="64" t="s">
        <v>102</v>
      </c>
      <c r="J27" s="64" t="s">
        <v>103</v>
      </c>
      <c r="K27" s="64" t="s">
        <v>104</v>
      </c>
    </row>
    <row r="28" spans="2:11" ht="27.75" customHeight="1" x14ac:dyDescent="0.3">
      <c r="B28" s="30">
        <v>1</v>
      </c>
      <c r="C28" s="31" t="s">
        <v>357</v>
      </c>
      <c r="D28" s="30" t="s">
        <v>79</v>
      </c>
      <c r="E28" s="31"/>
      <c r="F28" s="30"/>
      <c r="G28" s="65">
        <f>'Option 1 (Baseline) Hand Fell'!$C$4</f>
        <v>-0.2782434677513882</v>
      </c>
      <c r="H28" s="65">
        <f>'Option 1 (Baseline) Hand Fell'!$C$5</f>
        <v>-0.32822267417854167</v>
      </c>
      <c r="I28" s="65">
        <f>'Option 1 (Baseline) Hand Fell'!$C$6</f>
        <v>-0.36205164562243686</v>
      </c>
      <c r="J28" s="65">
        <f>'Option 1 (Baseline) Hand Fell'!$C$7</f>
        <v>-0.39593340050934045</v>
      </c>
      <c r="K28" s="66"/>
    </row>
    <row r="29" spans="2:11" ht="27.75" customHeight="1" x14ac:dyDescent="0.3">
      <c r="B29" s="30">
        <v>2</v>
      </c>
      <c r="C29" s="30" t="s">
        <v>358</v>
      </c>
      <c r="D29" s="30" t="s">
        <v>29</v>
      </c>
      <c r="E29" s="31"/>
      <c r="F29" s="30"/>
      <c r="G29" s="65">
        <f>'Option 2 Mulcher'!$C$4</f>
        <v>-0.16839992953160457</v>
      </c>
      <c r="H29" s="65">
        <f>'Option 2 Mulcher'!$C$5</f>
        <v>-0.19901171420997935</v>
      </c>
      <c r="I29" s="65">
        <f>'Option 2 Mulcher'!$C$6</f>
        <v>-0.21974266760727426</v>
      </c>
      <c r="J29" s="65">
        <f>'Option 2 Mulcher'!$C$7</f>
        <v>-0.24052717107954658</v>
      </c>
      <c r="K29" s="30"/>
    </row>
    <row r="30" spans="2:11" ht="27.75" customHeight="1" x14ac:dyDescent="0.3">
      <c r="B30" s="138">
        <v>3</v>
      </c>
      <c r="C30" s="138"/>
      <c r="D30" s="138"/>
      <c r="E30" s="139"/>
      <c r="F30" s="138"/>
      <c r="G30" s="140"/>
      <c r="H30" s="140"/>
      <c r="I30" s="140"/>
      <c r="J30" s="140"/>
      <c r="K30" s="138"/>
    </row>
    <row r="31" spans="2:11" ht="27.75" customHeight="1" x14ac:dyDescent="0.3">
      <c r="B31" s="138">
        <v>4</v>
      </c>
      <c r="C31" s="138"/>
      <c r="D31" s="138"/>
      <c r="E31" s="139"/>
      <c r="F31" s="138"/>
      <c r="G31" s="140"/>
      <c r="H31" s="140"/>
      <c r="I31" s="140"/>
      <c r="J31" s="140"/>
      <c r="K31" s="138"/>
    </row>
    <row r="32" spans="2:11" ht="27.75" customHeight="1" x14ac:dyDescent="0.3">
      <c r="B32" s="138">
        <v>5</v>
      </c>
      <c r="C32" s="138"/>
      <c r="D32" s="138"/>
      <c r="E32" s="139"/>
      <c r="F32" s="138"/>
      <c r="G32" s="140"/>
      <c r="H32" s="140"/>
      <c r="I32" s="140"/>
      <c r="J32" s="140"/>
      <c r="K32" s="138"/>
    </row>
    <row r="33" spans="2:11" ht="27.75" customHeight="1" x14ac:dyDescent="0.3">
      <c r="B33" s="138">
        <v>6</v>
      </c>
      <c r="C33" s="138"/>
      <c r="D33" s="138"/>
      <c r="E33" s="139"/>
      <c r="F33" s="138"/>
      <c r="G33" s="140"/>
      <c r="H33" s="140"/>
      <c r="I33" s="140"/>
      <c r="J33" s="140"/>
      <c r="K33" s="138"/>
    </row>
    <row r="34" spans="2:11" ht="27.75" customHeight="1" x14ac:dyDescent="0.3">
      <c r="B34" s="138">
        <v>7</v>
      </c>
      <c r="C34" s="138"/>
      <c r="D34" s="138"/>
      <c r="E34" s="139"/>
      <c r="F34" s="138"/>
      <c r="G34" s="140"/>
      <c r="H34" s="140"/>
      <c r="I34" s="140"/>
      <c r="J34" s="140"/>
      <c r="K34" s="138"/>
    </row>
    <row r="35" spans="2:11" ht="27.75" customHeight="1" x14ac:dyDescent="0.3">
      <c r="B35" s="138">
        <v>8</v>
      </c>
      <c r="C35" s="138"/>
      <c r="D35" s="138"/>
      <c r="E35" s="139"/>
      <c r="F35" s="138"/>
      <c r="G35" s="140"/>
      <c r="H35" s="140"/>
      <c r="I35" s="140"/>
      <c r="J35" s="140"/>
      <c r="K35" s="138"/>
    </row>
    <row r="39" spans="2:11" x14ac:dyDescent="0.3">
      <c r="B39" s="2" t="s">
        <v>105</v>
      </c>
    </row>
  </sheetData>
  <mergeCells count="40">
    <mergeCell ref="B21:C21"/>
    <mergeCell ref="B22:C22"/>
    <mergeCell ref="D18:F18"/>
    <mergeCell ref="D12:F12"/>
    <mergeCell ref="D13:F13"/>
    <mergeCell ref="D14:F14"/>
    <mergeCell ref="D15:F15"/>
    <mergeCell ref="D16:F16"/>
    <mergeCell ref="D17:F17"/>
    <mergeCell ref="B2:F3"/>
    <mergeCell ref="D8:F8"/>
    <mergeCell ref="D9:F9"/>
    <mergeCell ref="D10:F10"/>
    <mergeCell ref="D11:F11"/>
    <mergeCell ref="B8:C8"/>
    <mergeCell ref="B9:C9"/>
    <mergeCell ref="B10:C10"/>
    <mergeCell ref="B11:C11"/>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G26:K26"/>
    <mergeCell ref="B26:B27"/>
    <mergeCell ref="C26:C27"/>
    <mergeCell ref="D26:D27"/>
    <mergeCell ref="E26:E27"/>
    <mergeCell ref="F26:F2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F7" sqref="F7:G8"/>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174" t="s">
        <v>73</v>
      </c>
      <c r="C13" s="175"/>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176"/>
      <c r="C14" s="177"/>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178"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178"/>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178"/>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178"/>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178"/>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178"/>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178"/>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178"/>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178"/>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178"/>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55"/>
  <sheetViews>
    <sheetView topLeftCell="A40" zoomScale="70" zoomScaleNormal="70" workbookViewId="0">
      <selection activeCell="J55" sqref="J55"/>
    </sheetView>
  </sheetViews>
  <sheetFormatPr defaultRowHeight="15" x14ac:dyDescent="0.25"/>
  <cols>
    <col min="1" max="1" width="5.85546875" customWidth="1"/>
    <col min="2" max="2" width="35.28515625" customWidth="1"/>
    <col min="3" max="3" width="33.85546875" customWidth="1"/>
    <col min="4" max="4" width="13.28515625" customWidth="1"/>
    <col min="6" max="6" width="14.5703125" customWidth="1"/>
    <col min="7" max="7" width="12" bestFit="1" customWidth="1"/>
    <col min="8" max="8" width="11.85546875" customWidth="1"/>
    <col min="9" max="9" width="12.42578125" customWidth="1"/>
    <col min="10" max="10" width="12.5703125" customWidth="1"/>
    <col min="11" max="11" width="13.5703125" customWidth="1"/>
    <col min="12" max="12" width="12.5703125" bestFit="1" customWidth="1"/>
  </cols>
  <sheetData>
    <row r="1" spans="1:12" ht="18.75" x14ac:dyDescent="0.3">
      <c r="A1" s="1" t="s">
        <v>299</v>
      </c>
    </row>
    <row r="2" spans="1:12" x14ac:dyDescent="0.25">
      <c r="A2" t="s">
        <v>76</v>
      </c>
    </row>
    <row r="5" spans="1:12" x14ac:dyDescent="0.25">
      <c r="F5" s="141" t="s">
        <v>255</v>
      </c>
    </row>
    <row r="6" spans="1:12" ht="46.5" customHeight="1" x14ac:dyDescent="0.25">
      <c r="F6" s="179" t="s">
        <v>351</v>
      </c>
      <c r="G6" s="180"/>
      <c r="H6" s="143" t="s">
        <v>352</v>
      </c>
      <c r="I6" s="143" t="s">
        <v>353</v>
      </c>
      <c r="J6" s="143" t="s">
        <v>359</v>
      </c>
      <c r="K6" s="143" t="s">
        <v>354</v>
      </c>
      <c r="L6" s="143" t="s">
        <v>355</v>
      </c>
    </row>
    <row r="7" spans="1:12" x14ac:dyDescent="0.25">
      <c r="F7" s="144">
        <v>42461</v>
      </c>
      <c r="G7" s="144">
        <v>42490</v>
      </c>
      <c r="H7" s="142">
        <v>100</v>
      </c>
      <c r="I7" s="145">
        <v>55005.999999999993</v>
      </c>
      <c r="J7" s="145">
        <v>25900</v>
      </c>
      <c r="K7" s="145">
        <v>17454</v>
      </c>
      <c r="L7" s="145">
        <f>I7-J7-K7</f>
        <v>11651.999999999993</v>
      </c>
    </row>
    <row r="8" spans="1:12" x14ac:dyDescent="0.25">
      <c r="F8" s="144">
        <v>42491</v>
      </c>
      <c r="G8" s="144">
        <v>42521</v>
      </c>
      <c r="H8" s="142">
        <v>0</v>
      </c>
      <c r="I8" s="145">
        <v>0</v>
      </c>
      <c r="J8" s="145">
        <v>2595</v>
      </c>
      <c r="K8" s="145">
        <v>0</v>
      </c>
      <c r="L8" s="145">
        <f t="shared" ref="L8:L18" si="0">I8-J8-K8</f>
        <v>-2595</v>
      </c>
    </row>
    <row r="9" spans="1:12" x14ac:dyDescent="0.25">
      <c r="F9" s="144">
        <v>42522</v>
      </c>
      <c r="G9" s="144">
        <v>42551</v>
      </c>
      <c r="H9" s="142">
        <v>16</v>
      </c>
      <c r="I9" s="145">
        <v>11646.586770428014</v>
      </c>
      <c r="J9" s="145">
        <v>0</v>
      </c>
      <c r="K9" s="145">
        <v>3036.385214007782</v>
      </c>
      <c r="L9" s="145">
        <f t="shared" si="0"/>
        <v>8610.201556420232</v>
      </c>
    </row>
    <row r="10" spans="1:12" x14ac:dyDescent="0.25">
      <c r="F10" s="144">
        <v>42552</v>
      </c>
      <c r="G10" s="144">
        <v>42582</v>
      </c>
      <c r="H10" s="142">
        <v>38</v>
      </c>
      <c r="I10" s="145">
        <v>21287.081712062252</v>
      </c>
      <c r="J10" s="145">
        <v>10604</v>
      </c>
      <c r="K10" s="145">
        <v>6188.87859922179</v>
      </c>
      <c r="L10" s="145">
        <f t="shared" si="0"/>
        <v>4494.2031128404624</v>
      </c>
    </row>
    <row r="11" spans="1:12" x14ac:dyDescent="0.25">
      <c r="F11" s="144">
        <v>42583</v>
      </c>
      <c r="G11" s="144">
        <v>42613</v>
      </c>
      <c r="H11" s="142">
        <v>42</v>
      </c>
      <c r="I11" s="145">
        <v>26728.989883268478</v>
      </c>
      <c r="J11" s="145">
        <v>0</v>
      </c>
      <c r="K11" s="145">
        <v>8501.878599221789</v>
      </c>
      <c r="L11" s="145">
        <f t="shared" si="0"/>
        <v>18227.111284046689</v>
      </c>
    </row>
    <row r="12" spans="1:12" x14ac:dyDescent="0.25">
      <c r="F12" s="144">
        <v>42614</v>
      </c>
      <c r="G12" s="144">
        <v>42643</v>
      </c>
      <c r="H12" s="142">
        <v>18</v>
      </c>
      <c r="I12" s="145">
        <v>10181.509727626459</v>
      </c>
      <c r="J12" s="145">
        <v>0</v>
      </c>
      <c r="K12" s="145">
        <v>2101.5081712062256</v>
      </c>
      <c r="L12" s="145">
        <f t="shared" si="0"/>
        <v>8080.0015564202331</v>
      </c>
    </row>
    <row r="13" spans="1:12" x14ac:dyDescent="0.25">
      <c r="F13" s="144">
        <v>42644</v>
      </c>
      <c r="G13" s="144">
        <v>42674</v>
      </c>
      <c r="H13" s="142">
        <v>57</v>
      </c>
      <c r="I13" s="145">
        <v>15038.15719844358</v>
      </c>
      <c r="J13" s="145">
        <v>0</v>
      </c>
      <c r="K13" s="145">
        <v>6182.1245136186772</v>
      </c>
      <c r="L13" s="145">
        <f t="shared" si="0"/>
        <v>8856.0326848249024</v>
      </c>
    </row>
    <row r="14" spans="1:12" x14ac:dyDescent="0.25">
      <c r="F14" s="144">
        <v>42675</v>
      </c>
      <c r="G14" s="144">
        <v>42704</v>
      </c>
      <c r="H14" s="142">
        <v>10</v>
      </c>
      <c r="I14" s="145">
        <v>5710.770428015564</v>
      </c>
      <c r="J14" s="145">
        <v>0</v>
      </c>
      <c r="K14" s="145">
        <v>5295.6326848249028</v>
      </c>
      <c r="L14" s="145">
        <f t="shared" si="0"/>
        <v>415.13774319066124</v>
      </c>
    </row>
    <row r="15" spans="1:12" x14ac:dyDescent="0.25">
      <c r="F15" s="144">
        <v>42705</v>
      </c>
      <c r="G15" s="144">
        <v>42735</v>
      </c>
      <c r="H15" s="142">
        <v>6</v>
      </c>
      <c r="I15" s="145">
        <v>4568.6163424124506</v>
      </c>
      <c r="J15" s="145">
        <v>0</v>
      </c>
      <c r="K15" s="145">
        <v>3335.8622568093388</v>
      </c>
      <c r="L15" s="145">
        <f t="shared" si="0"/>
        <v>1232.7540856031119</v>
      </c>
    </row>
    <row r="16" spans="1:12" x14ac:dyDescent="0.25">
      <c r="F16" s="144">
        <v>42736</v>
      </c>
      <c r="G16" s="144">
        <v>42766</v>
      </c>
      <c r="H16" s="142">
        <v>32</v>
      </c>
      <c r="I16" s="145">
        <v>15430.403112840464</v>
      </c>
      <c r="J16" s="145">
        <v>2550</v>
      </c>
      <c r="K16" s="145">
        <v>6863.878599221789</v>
      </c>
      <c r="L16" s="145">
        <f t="shared" si="0"/>
        <v>6016.524513618675</v>
      </c>
    </row>
    <row r="17" spans="6:12" x14ac:dyDescent="0.25">
      <c r="F17" s="144">
        <v>42767</v>
      </c>
      <c r="G17" s="144">
        <v>42794</v>
      </c>
      <c r="H17" s="142">
        <v>73</v>
      </c>
      <c r="I17" s="145">
        <v>26941.805447470811</v>
      </c>
      <c r="J17" s="145">
        <v>0</v>
      </c>
      <c r="K17" s="145">
        <v>12003.340856031127</v>
      </c>
      <c r="L17" s="145">
        <f t="shared" si="0"/>
        <v>14938.464591439684</v>
      </c>
    </row>
    <row r="18" spans="6:12" x14ac:dyDescent="0.25">
      <c r="F18" s="144">
        <v>42795</v>
      </c>
      <c r="G18" s="144">
        <v>42825</v>
      </c>
      <c r="H18" s="142">
        <v>27</v>
      </c>
      <c r="I18" s="145">
        <v>10522.863813229571</v>
      </c>
      <c r="J18" s="145">
        <v>0</v>
      </c>
      <c r="K18" s="145">
        <v>5952.4015564202327</v>
      </c>
      <c r="L18" s="145">
        <f t="shared" si="0"/>
        <v>4570.4622568093382</v>
      </c>
    </row>
    <row r="19" spans="6:12" x14ac:dyDescent="0.25">
      <c r="F19" s="179" t="s">
        <v>356</v>
      </c>
      <c r="G19" s="180"/>
      <c r="H19" s="146">
        <f>SUM(H7:H18)</f>
        <v>419</v>
      </c>
      <c r="I19" s="145">
        <f>SUM(I7:I18)</f>
        <v>203062.78443579763</v>
      </c>
      <c r="J19" s="145">
        <f>SUM(J7:J18)</f>
        <v>41649</v>
      </c>
      <c r="K19" s="145">
        <f>SUM(K7:K18)</f>
        <v>76915.891050583639</v>
      </c>
      <c r="L19" s="145">
        <f>SUM(L7:L18)</f>
        <v>84497.893385213974</v>
      </c>
    </row>
    <row r="22" spans="6:12" x14ac:dyDescent="0.25">
      <c r="F22" s="141" t="s">
        <v>256</v>
      </c>
    </row>
    <row r="23" spans="6:12" ht="45" x14ac:dyDescent="0.25">
      <c r="F23" s="179" t="s">
        <v>351</v>
      </c>
      <c r="G23" s="180"/>
      <c r="H23" s="143" t="s">
        <v>352</v>
      </c>
      <c r="I23" s="143" t="s">
        <v>353</v>
      </c>
      <c r="J23" s="143" t="s">
        <v>360</v>
      </c>
      <c r="K23" s="143" t="s">
        <v>354</v>
      </c>
      <c r="L23" s="143" t="s">
        <v>355</v>
      </c>
    </row>
    <row r="24" spans="6:12" x14ac:dyDescent="0.25">
      <c r="F24" s="144">
        <v>42826</v>
      </c>
      <c r="G24" s="144">
        <v>42855</v>
      </c>
      <c r="H24" s="142">
        <v>11</v>
      </c>
      <c r="I24" s="145">
        <v>9112.1556420233446</v>
      </c>
      <c r="J24" s="145"/>
      <c r="K24" s="145">
        <v>4054.0622568093386</v>
      </c>
      <c r="L24" s="145">
        <v>5058.093385214006</v>
      </c>
    </row>
    <row r="25" spans="6:12" x14ac:dyDescent="0.25">
      <c r="F25" s="144">
        <v>42856</v>
      </c>
      <c r="G25" s="144">
        <v>42886</v>
      </c>
      <c r="H25" s="142">
        <v>41</v>
      </c>
      <c r="I25" s="145">
        <v>13535.480155642026</v>
      </c>
      <c r="J25" s="145"/>
      <c r="K25" s="145">
        <v>7704.4785992217894</v>
      </c>
      <c r="L25" s="145">
        <v>5831.0015564202367</v>
      </c>
    </row>
    <row r="26" spans="6:12" x14ac:dyDescent="0.25">
      <c r="F26" s="144">
        <v>42887</v>
      </c>
      <c r="G26" s="144">
        <v>42916</v>
      </c>
      <c r="H26" s="142">
        <v>15</v>
      </c>
      <c r="I26" s="145">
        <v>9340.986770428015</v>
      </c>
      <c r="J26" s="145">
        <v>175</v>
      </c>
      <c r="K26" s="145">
        <v>3241.5852140077823</v>
      </c>
      <c r="L26" s="145">
        <v>5924.4015564202327</v>
      </c>
    </row>
    <row r="27" spans="6:12" x14ac:dyDescent="0.25">
      <c r="F27" s="144">
        <v>42917</v>
      </c>
      <c r="G27" s="144">
        <v>42947</v>
      </c>
      <c r="H27" s="142">
        <v>33</v>
      </c>
      <c r="I27" s="145">
        <v>16603.526848249028</v>
      </c>
      <c r="J27" s="145"/>
      <c r="K27" s="145">
        <v>6183.9245136186764</v>
      </c>
      <c r="L27" s="145">
        <v>10419.602334630352</v>
      </c>
    </row>
    <row r="28" spans="6:12" x14ac:dyDescent="0.25">
      <c r="F28" s="144">
        <v>42948</v>
      </c>
      <c r="G28" s="144">
        <v>42978</v>
      </c>
      <c r="H28" s="142">
        <v>84</v>
      </c>
      <c r="I28" s="145">
        <v>48161.363424124516</v>
      </c>
      <c r="J28" s="145"/>
      <c r="K28" s="145">
        <v>14249.080155642023</v>
      </c>
      <c r="L28" s="145">
        <v>33912.283268482497</v>
      </c>
    </row>
    <row r="29" spans="6:12" x14ac:dyDescent="0.25">
      <c r="F29" s="144">
        <v>42979</v>
      </c>
      <c r="G29" s="144">
        <v>43008</v>
      </c>
      <c r="H29" s="142">
        <v>26</v>
      </c>
      <c r="I29" s="145">
        <v>9094.0326848249024</v>
      </c>
      <c r="J29" s="145">
        <v>4292.57</v>
      </c>
      <c r="K29" s="145">
        <v>4668.0933852140079</v>
      </c>
      <c r="L29" s="145">
        <v>133.36929961089481</v>
      </c>
    </row>
    <row r="30" spans="6:12" x14ac:dyDescent="0.25">
      <c r="F30" s="144">
        <v>43009</v>
      </c>
      <c r="G30" s="144">
        <v>43039</v>
      </c>
      <c r="H30" s="142">
        <v>5</v>
      </c>
      <c r="I30" s="145">
        <v>3037.3852140077815</v>
      </c>
      <c r="J30" s="145"/>
      <c r="K30" s="145">
        <v>1821.8311284046686</v>
      </c>
      <c r="L30" s="145">
        <v>1215.554085603113</v>
      </c>
    </row>
    <row r="31" spans="6:12" x14ac:dyDescent="0.25">
      <c r="F31" s="144">
        <v>43040</v>
      </c>
      <c r="G31" s="144">
        <v>43069</v>
      </c>
      <c r="H31" s="142">
        <v>13</v>
      </c>
      <c r="I31" s="145">
        <v>7216.9245136186764</v>
      </c>
      <c r="J31" s="145">
        <v>3421.28</v>
      </c>
      <c r="K31" s="145">
        <v>1924.4311284046692</v>
      </c>
      <c r="L31" s="145">
        <v>1871.2133852140071</v>
      </c>
    </row>
    <row r="32" spans="6:12" x14ac:dyDescent="0.25">
      <c r="F32" s="144">
        <v>43070</v>
      </c>
      <c r="G32" s="144">
        <v>43100</v>
      </c>
      <c r="H32" s="142">
        <v>0</v>
      </c>
      <c r="I32" s="145">
        <v>0</v>
      </c>
      <c r="J32" s="145"/>
      <c r="K32" s="145">
        <v>0</v>
      </c>
      <c r="L32" s="145">
        <v>0</v>
      </c>
    </row>
    <row r="33" spans="6:12" x14ac:dyDescent="0.25">
      <c r="F33" s="144">
        <v>43101</v>
      </c>
      <c r="G33" s="144">
        <v>43131</v>
      </c>
      <c r="H33" s="142">
        <v>0</v>
      </c>
      <c r="I33" s="145">
        <v>0</v>
      </c>
      <c r="J33" s="145"/>
      <c r="K33" s="145">
        <v>0</v>
      </c>
      <c r="L33" s="145">
        <v>0</v>
      </c>
    </row>
    <row r="34" spans="6:12" x14ac:dyDescent="0.25">
      <c r="F34" s="144">
        <v>43132</v>
      </c>
      <c r="G34" s="144">
        <v>43159</v>
      </c>
      <c r="H34" s="142">
        <v>12</v>
      </c>
      <c r="I34" s="145">
        <v>4423.0163424124512</v>
      </c>
      <c r="J34" s="145"/>
      <c r="K34" s="145">
        <v>2184.3081712062258</v>
      </c>
      <c r="L34" s="145">
        <v>2238.7081712062254</v>
      </c>
    </row>
    <row r="35" spans="6:12" x14ac:dyDescent="0.25">
      <c r="F35" s="144">
        <v>43160</v>
      </c>
      <c r="G35" s="144">
        <v>43190</v>
      </c>
      <c r="H35" s="142">
        <v>22</v>
      </c>
      <c r="I35" s="145">
        <v>18100.619455252923</v>
      </c>
      <c r="J35" s="145"/>
      <c r="K35" s="145">
        <v>4969.1392996108943</v>
      </c>
      <c r="L35" s="145">
        <v>13131.480155642028</v>
      </c>
    </row>
    <row r="36" spans="6:12" x14ac:dyDescent="0.25">
      <c r="F36" s="179" t="s">
        <v>356</v>
      </c>
      <c r="G36" s="180"/>
      <c r="H36" s="142">
        <v>262</v>
      </c>
      <c r="I36" s="145">
        <v>138625.49105058366</v>
      </c>
      <c r="J36" s="145">
        <v>7888.85</v>
      </c>
      <c r="K36" s="145">
        <v>51000.933852140079</v>
      </c>
      <c r="L36" s="145">
        <v>79735.707198443604</v>
      </c>
    </row>
    <row r="39" spans="6:12" x14ac:dyDescent="0.25">
      <c r="F39" s="141" t="s">
        <v>257</v>
      </c>
    </row>
    <row r="40" spans="6:12" ht="45" x14ac:dyDescent="0.25">
      <c r="F40" s="179" t="s">
        <v>351</v>
      </c>
      <c r="G40" s="180"/>
      <c r="H40" s="143" t="s">
        <v>352</v>
      </c>
      <c r="I40" s="143" t="s">
        <v>353</v>
      </c>
      <c r="J40" s="143" t="s">
        <v>360</v>
      </c>
      <c r="K40" s="143" t="s">
        <v>354</v>
      </c>
      <c r="L40" s="143" t="s">
        <v>355</v>
      </c>
    </row>
    <row r="41" spans="6:12" x14ac:dyDescent="0.25">
      <c r="F41" s="144">
        <v>43191</v>
      </c>
      <c r="G41" s="144">
        <v>43220</v>
      </c>
      <c r="H41" s="142">
        <v>0</v>
      </c>
      <c r="I41" s="145">
        <v>0</v>
      </c>
      <c r="J41" s="145">
        <v>0</v>
      </c>
      <c r="K41" s="145">
        <v>0</v>
      </c>
      <c r="L41" s="145">
        <v>0</v>
      </c>
    </row>
    <row r="42" spans="6:12" x14ac:dyDescent="0.25">
      <c r="F42" s="144">
        <v>43221</v>
      </c>
      <c r="G42" s="144">
        <v>43251</v>
      </c>
      <c r="H42" s="142">
        <v>4</v>
      </c>
      <c r="I42" s="145">
        <v>3037.385214007782</v>
      </c>
      <c r="J42" s="145">
        <v>0</v>
      </c>
      <c r="K42" s="145">
        <v>1419.7540856031128</v>
      </c>
      <c r="L42" s="145">
        <v>1617.6311284046692</v>
      </c>
    </row>
    <row r="43" spans="6:12" x14ac:dyDescent="0.25">
      <c r="F43" s="144">
        <v>43252</v>
      </c>
      <c r="G43" s="144">
        <v>43281</v>
      </c>
      <c r="H43" s="142">
        <v>12</v>
      </c>
      <c r="I43" s="145">
        <v>3948.600778210116</v>
      </c>
      <c r="J43" s="145">
        <v>0</v>
      </c>
      <c r="K43" s="145">
        <v>1561.7294941634241</v>
      </c>
      <c r="L43" s="145">
        <v>2386.8712840466919</v>
      </c>
    </row>
    <row r="44" spans="6:12" x14ac:dyDescent="0.25">
      <c r="F44" s="144">
        <v>43282</v>
      </c>
      <c r="G44" s="144">
        <v>43312</v>
      </c>
      <c r="H44" s="142">
        <v>0</v>
      </c>
      <c r="I44" s="145">
        <v>0</v>
      </c>
      <c r="J44" s="145">
        <v>243</v>
      </c>
      <c r="K44" s="145">
        <v>0</v>
      </c>
      <c r="L44" s="145">
        <v>-243</v>
      </c>
    </row>
    <row r="45" spans="6:12" x14ac:dyDescent="0.25">
      <c r="F45" s="144">
        <v>43313</v>
      </c>
      <c r="G45" s="144">
        <v>43343</v>
      </c>
      <c r="H45" s="142">
        <v>12</v>
      </c>
      <c r="I45" s="145">
        <v>7897.2015564202338</v>
      </c>
      <c r="J45" s="145"/>
      <c r="K45" s="145">
        <v>2839.5081712062256</v>
      </c>
      <c r="L45" s="145">
        <v>5057.6933852140082</v>
      </c>
    </row>
    <row r="46" spans="6:12" x14ac:dyDescent="0.25">
      <c r="F46" s="144">
        <v>43344</v>
      </c>
      <c r="G46" s="144">
        <v>43373</v>
      </c>
      <c r="H46" s="142">
        <v>5</v>
      </c>
      <c r="I46" s="145">
        <v>2429.9081712062257</v>
      </c>
      <c r="J46" s="145">
        <v>24941.33</v>
      </c>
      <c r="K46" s="145">
        <v>1419.7540856031128</v>
      </c>
      <c r="L46" s="145">
        <v>-23931.175914396888</v>
      </c>
    </row>
    <row r="47" spans="6:12" x14ac:dyDescent="0.25">
      <c r="F47" s="144">
        <v>43374</v>
      </c>
      <c r="G47" s="144">
        <v>43404</v>
      </c>
      <c r="H47" s="142">
        <v>43</v>
      </c>
      <c r="I47" s="145">
        <v>22163.850583657586</v>
      </c>
      <c r="J47" s="145">
        <v>3060</v>
      </c>
      <c r="K47" s="145">
        <v>8293.5245136186768</v>
      </c>
      <c r="L47" s="145">
        <v>10810.326070038909</v>
      </c>
    </row>
    <row r="48" spans="6:12" x14ac:dyDescent="0.25">
      <c r="F48" s="144">
        <v>43405</v>
      </c>
      <c r="G48" s="144">
        <v>43434</v>
      </c>
      <c r="H48" s="142">
        <v>30</v>
      </c>
      <c r="I48" s="145">
        <v>8140.6785992217901</v>
      </c>
      <c r="J48" s="145">
        <v>5711.14</v>
      </c>
      <c r="K48" s="145">
        <v>2027.0311284046691</v>
      </c>
      <c r="L48" s="145">
        <v>402.50747081712075</v>
      </c>
    </row>
    <row r="49" spans="6:12" x14ac:dyDescent="0.25">
      <c r="F49" s="144">
        <v>43435</v>
      </c>
      <c r="G49" s="144">
        <v>43465</v>
      </c>
      <c r="H49" s="142">
        <v>0</v>
      </c>
      <c r="I49" s="145">
        <v>0</v>
      </c>
      <c r="J49" s="145"/>
      <c r="K49" s="145">
        <v>0</v>
      </c>
      <c r="L49" s="145">
        <v>0</v>
      </c>
    </row>
    <row r="50" spans="6:12" x14ac:dyDescent="0.25">
      <c r="F50" s="144">
        <v>43466</v>
      </c>
      <c r="G50" s="144">
        <v>43496</v>
      </c>
      <c r="H50" s="142">
        <v>0</v>
      </c>
      <c r="I50" s="145">
        <v>0</v>
      </c>
      <c r="J50" s="145"/>
      <c r="K50" s="145">
        <v>0</v>
      </c>
      <c r="L50" s="145">
        <v>0</v>
      </c>
    </row>
    <row r="51" spans="6:12" x14ac:dyDescent="0.25">
      <c r="F51" s="144">
        <v>43497</v>
      </c>
      <c r="G51" s="144">
        <v>43524</v>
      </c>
      <c r="H51" s="142">
        <v>14</v>
      </c>
      <c r="I51" s="145">
        <v>3754.216342412451</v>
      </c>
      <c r="J51" s="145">
        <v>11735.92</v>
      </c>
      <c r="K51" s="145">
        <v>2129.6311284046692</v>
      </c>
      <c r="L51" s="145">
        <v>-10111.334785992218</v>
      </c>
    </row>
    <row r="52" spans="6:12" x14ac:dyDescent="0.25">
      <c r="F52" s="144">
        <v>43525</v>
      </c>
      <c r="G52" s="144">
        <v>43555</v>
      </c>
      <c r="H52" s="142">
        <v>14</v>
      </c>
      <c r="I52" s="145">
        <v>11524.094941634241</v>
      </c>
      <c r="J52" s="145"/>
      <c r="K52" s="145">
        <v>4259.2622568093384</v>
      </c>
      <c r="L52" s="145">
        <v>7264.8326848249026</v>
      </c>
    </row>
    <row r="53" spans="6:12" x14ac:dyDescent="0.25">
      <c r="F53" s="179" t="s">
        <v>356</v>
      </c>
      <c r="G53" s="180"/>
      <c r="H53" s="142">
        <v>134</v>
      </c>
      <c r="I53" s="145">
        <v>62895.936186770428</v>
      </c>
      <c r="J53" s="145">
        <v>45691.39</v>
      </c>
      <c r="K53" s="145">
        <v>23950.194863813227</v>
      </c>
      <c r="L53" s="145">
        <v>-6745.6486770428046</v>
      </c>
    </row>
    <row r="55" spans="6:12" x14ac:dyDescent="0.25">
      <c r="J55" s="190"/>
    </row>
  </sheetData>
  <mergeCells count="6">
    <mergeCell ref="F53:G53"/>
    <mergeCell ref="F19:G19"/>
    <mergeCell ref="F36:G36"/>
    <mergeCell ref="F23:G23"/>
    <mergeCell ref="F6:G6"/>
    <mergeCell ref="F40:G40"/>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214"/>
  <sheetViews>
    <sheetView tabSelected="1" view="pageBreakPreview" zoomScale="80" zoomScaleNormal="90" zoomScaleSheetLayoutView="80" workbookViewId="0">
      <pane xSplit="2" ySplit="12" topLeftCell="C13" activePane="bottomRight" state="frozen"/>
      <selection activeCell="B5" sqref="B5:F5"/>
      <selection pane="topRight" activeCell="B5" sqref="B5:F5"/>
      <selection pane="bottomLeft" activeCell="B5" sqref="B5:F5"/>
      <selection pane="bottomRight" activeCell="H13" sqref="H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10.855468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342</v>
      </c>
      <c r="C1" s="3" t="s">
        <v>343</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-0.2782434677513882</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-0.32822267417854167</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-0.36205164562243686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-0.39593340050934045</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1" t="s">
        <v>11</v>
      </c>
      <c r="B13" s="61" t="s">
        <v>174</v>
      </c>
      <c r="C13" s="60"/>
      <c r="D13" s="61" t="s">
        <v>39</v>
      </c>
      <c r="E13" s="62"/>
      <c r="F13" s="62">
        <f>-'Workings baseline'!I19/1000000</f>
        <v>-0.20306278443579762</v>
      </c>
      <c r="G13" s="62">
        <f>-'Workings baseline'!I36/1000000</f>
        <v>-0.13862549105058367</v>
      </c>
      <c r="H13" s="62">
        <f>-'Workings baseline'!I53/1000000</f>
        <v>-6.2895936186770432E-2</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2"/>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182"/>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182"/>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2"/>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3"/>
      <c r="B18" s="123" t="s">
        <v>194</v>
      </c>
      <c r="C18" s="128"/>
      <c r="D18" s="124" t="s">
        <v>39</v>
      </c>
      <c r="E18" s="59">
        <f>SUM(E13:E17)</f>
        <v>0</v>
      </c>
      <c r="F18" s="59">
        <f t="shared" ref="F18:AW18" si="0">SUM(F13:F17)</f>
        <v>-0.20306278443579762</v>
      </c>
      <c r="G18" s="59">
        <f t="shared" si="0"/>
        <v>-0.13862549105058367</v>
      </c>
      <c r="H18" s="59">
        <f t="shared" si="0"/>
        <v>-6.2895936186770432E-2</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4" t="s">
        <v>298</v>
      </c>
      <c r="B19" s="61" t="s">
        <v>197</v>
      </c>
      <c r="C19" s="8"/>
      <c r="D19" s="9" t="s">
        <v>39</v>
      </c>
      <c r="E19" s="62"/>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5"/>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-0.20306278443579762</v>
      </c>
      <c r="G26" s="59">
        <f t="shared" si="2"/>
        <v>-0.13862549105058367</v>
      </c>
      <c r="H26" s="59">
        <f t="shared" si="2"/>
        <v>-6.2895936186770432E-2</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-0.14214394910505831</v>
      </c>
      <c r="G28" s="35">
        <f t="shared" si="3"/>
        <v>-9.7037843735408566E-2</v>
      </c>
      <c r="H28" s="35">
        <f t="shared" si="3"/>
        <v>-4.4027155330739302E-2</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-6.0918835330739302E-2</v>
      </c>
      <c r="G29" s="35">
        <f t="shared" si="4"/>
        <v>-4.15876473151751E-2</v>
      </c>
      <c r="H29" s="35">
        <f t="shared" si="4"/>
        <v>-1.886878085603113E-2</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-3.1587544245568516E-3</v>
      </c>
      <c r="H31" s="35">
        <f>$F$28/'Fixed data'!$C$7</f>
        <v>-3.1587544245568516E-3</v>
      </c>
      <c r="I31" s="35">
        <f>$F$28/'Fixed data'!$C$7</f>
        <v>-3.1587544245568516E-3</v>
      </c>
      <c r="J31" s="35">
        <f>$F$28/'Fixed data'!$C$7</f>
        <v>-3.1587544245568516E-3</v>
      </c>
      <c r="K31" s="35">
        <f>$F$28/'Fixed data'!$C$7</f>
        <v>-3.1587544245568516E-3</v>
      </c>
      <c r="L31" s="35">
        <f>$F$28/'Fixed data'!$C$7</f>
        <v>-3.1587544245568516E-3</v>
      </c>
      <c r="M31" s="35">
        <f>$F$28/'Fixed data'!$C$7</f>
        <v>-3.1587544245568516E-3</v>
      </c>
      <c r="N31" s="35">
        <f>$F$28/'Fixed data'!$C$7</f>
        <v>-3.1587544245568516E-3</v>
      </c>
      <c r="O31" s="35">
        <f>$F$28/'Fixed data'!$C$7</f>
        <v>-3.1587544245568516E-3</v>
      </c>
      <c r="P31" s="35">
        <f>$F$28/'Fixed data'!$C$7</f>
        <v>-3.1587544245568516E-3</v>
      </c>
      <c r="Q31" s="35">
        <f>$F$28/'Fixed data'!$C$7</f>
        <v>-3.1587544245568516E-3</v>
      </c>
      <c r="R31" s="35">
        <f>$F$28/'Fixed data'!$C$7</f>
        <v>-3.1587544245568516E-3</v>
      </c>
      <c r="S31" s="35">
        <f>$F$28/'Fixed data'!$C$7</f>
        <v>-3.1587544245568516E-3</v>
      </c>
      <c r="T31" s="35">
        <f>$F$28/'Fixed data'!$C$7</f>
        <v>-3.1587544245568516E-3</v>
      </c>
      <c r="U31" s="35">
        <f>$F$28/'Fixed data'!$C$7</f>
        <v>-3.1587544245568516E-3</v>
      </c>
      <c r="V31" s="35">
        <f>$F$28/'Fixed data'!$C$7</f>
        <v>-3.1587544245568516E-3</v>
      </c>
      <c r="W31" s="35">
        <f>$F$28/'Fixed data'!$C$7</f>
        <v>-3.1587544245568516E-3</v>
      </c>
      <c r="X31" s="35">
        <f>$F$28/'Fixed data'!$C$7</f>
        <v>-3.1587544245568516E-3</v>
      </c>
      <c r="Y31" s="35">
        <f>$F$28/'Fixed data'!$C$7</f>
        <v>-3.1587544245568516E-3</v>
      </c>
      <c r="Z31" s="35">
        <f>$F$28/'Fixed data'!$C$7</f>
        <v>-3.1587544245568516E-3</v>
      </c>
      <c r="AA31" s="35">
        <f>$F$28/'Fixed data'!$C$7</f>
        <v>-3.1587544245568516E-3</v>
      </c>
      <c r="AB31" s="35">
        <f>$F$28/'Fixed data'!$C$7</f>
        <v>-3.1587544245568516E-3</v>
      </c>
      <c r="AC31" s="35">
        <f>$F$28/'Fixed data'!$C$7</f>
        <v>-3.1587544245568516E-3</v>
      </c>
      <c r="AD31" s="35">
        <f>$F$28/'Fixed data'!$C$7</f>
        <v>-3.1587544245568516E-3</v>
      </c>
      <c r="AE31" s="35">
        <f>$F$28/'Fixed data'!$C$7</f>
        <v>-3.1587544245568516E-3</v>
      </c>
      <c r="AF31" s="35">
        <f>$F$28/'Fixed data'!$C$7</f>
        <v>-3.1587544245568516E-3</v>
      </c>
      <c r="AG31" s="35">
        <f>$F$28/'Fixed data'!$C$7</f>
        <v>-3.1587544245568516E-3</v>
      </c>
      <c r="AH31" s="35">
        <f>$F$28/'Fixed data'!$C$7</f>
        <v>-3.1587544245568516E-3</v>
      </c>
      <c r="AI31" s="35">
        <f>$F$28/'Fixed data'!$C$7</f>
        <v>-3.1587544245568516E-3</v>
      </c>
      <c r="AJ31" s="35">
        <f>$F$28/'Fixed data'!$C$7</f>
        <v>-3.1587544245568516E-3</v>
      </c>
      <c r="AK31" s="35">
        <f>$F$28/'Fixed data'!$C$7</f>
        <v>-3.1587544245568516E-3</v>
      </c>
      <c r="AL31" s="35">
        <f>$F$28/'Fixed data'!$C$7</f>
        <v>-3.1587544245568516E-3</v>
      </c>
      <c r="AM31" s="35">
        <f>$F$28/'Fixed data'!$C$7</f>
        <v>-3.1587544245568516E-3</v>
      </c>
      <c r="AN31" s="35">
        <f>$F$28/'Fixed data'!$C$7</f>
        <v>-3.1587544245568516E-3</v>
      </c>
      <c r="AO31" s="35">
        <f>$F$28/'Fixed data'!$C$7</f>
        <v>-3.1587544245568516E-3</v>
      </c>
      <c r="AP31" s="35">
        <f>$F$28/'Fixed data'!$C$7</f>
        <v>-3.1587544245568516E-3</v>
      </c>
      <c r="AQ31" s="35">
        <f>$F$28/'Fixed data'!$C$7</f>
        <v>-3.1587544245568516E-3</v>
      </c>
      <c r="AR31" s="35">
        <f>$F$28/'Fixed data'!$C$7</f>
        <v>-3.1587544245568516E-3</v>
      </c>
      <c r="AS31" s="35">
        <f>$F$28/'Fixed data'!$C$7</f>
        <v>-3.1587544245568516E-3</v>
      </c>
      <c r="AT31" s="35">
        <f>$F$28/'Fixed data'!$C$7</f>
        <v>-3.1587544245568516E-3</v>
      </c>
      <c r="AU31" s="35">
        <f>$F$28/'Fixed data'!$C$7</f>
        <v>-3.1587544245568516E-3</v>
      </c>
      <c r="AV31" s="35">
        <f>$F$28/'Fixed data'!$C$7</f>
        <v>-3.1587544245568516E-3</v>
      </c>
      <c r="AW31" s="35">
        <f>$F$28/'Fixed data'!$C$7</f>
        <v>-3.1587544245568516E-3</v>
      </c>
      <c r="AX31" s="35">
        <f>$F$28/'Fixed data'!$C$7</f>
        <v>-3.1587544245568516E-3</v>
      </c>
      <c r="AY31" s="35">
        <f>$F$28/'Fixed data'!$C$7</f>
        <v>-3.1587544245568516E-3</v>
      </c>
      <c r="AZ31" s="35"/>
      <c r="BA31" s="35"/>
      <c r="BB31" s="35"/>
      <c r="BC31" s="35"/>
      <c r="BD31" s="35"/>
    </row>
    <row r="32" spans="1:56" ht="16.5" hidden="1" customHeight="1" outlineLevel="1" x14ac:dyDescent="0.35">
      <c r="A32" s="114"/>
      <c r="B32" s="9" t="s">
        <v>3</v>
      </c>
      <c r="C32" s="11" t="s">
        <v>53</v>
      </c>
      <c r="D32" s="9" t="s">
        <v>39</v>
      </c>
      <c r="F32" s="35"/>
      <c r="G32" s="35"/>
      <c r="H32" s="35">
        <f>$G$28/'Fixed data'!$C$7</f>
        <v>-2.1563965274535237E-3</v>
      </c>
      <c r="I32" s="35">
        <f>$G$28/'Fixed data'!$C$7</f>
        <v>-2.1563965274535237E-3</v>
      </c>
      <c r="J32" s="35">
        <f>$G$28/'Fixed data'!$C$7</f>
        <v>-2.1563965274535237E-3</v>
      </c>
      <c r="K32" s="35">
        <f>$G$28/'Fixed data'!$C$7</f>
        <v>-2.1563965274535237E-3</v>
      </c>
      <c r="L32" s="35">
        <f>$G$28/'Fixed data'!$C$7</f>
        <v>-2.1563965274535237E-3</v>
      </c>
      <c r="M32" s="35">
        <f>$G$28/'Fixed data'!$C$7</f>
        <v>-2.1563965274535237E-3</v>
      </c>
      <c r="N32" s="35">
        <f>$G$28/'Fixed data'!$C$7</f>
        <v>-2.1563965274535237E-3</v>
      </c>
      <c r="O32" s="35">
        <f>$G$28/'Fixed data'!$C$7</f>
        <v>-2.1563965274535237E-3</v>
      </c>
      <c r="P32" s="35">
        <f>$G$28/'Fixed data'!$C$7</f>
        <v>-2.1563965274535237E-3</v>
      </c>
      <c r="Q32" s="35">
        <f>$G$28/'Fixed data'!$C$7</f>
        <v>-2.1563965274535237E-3</v>
      </c>
      <c r="R32" s="35">
        <f>$G$28/'Fixed data'!$C$7</f>
        <v>-2.1563965274535237E-3</v>
      </c>
      <c r="S32" s="35">
        <f>$G$28/'Fixed data'!$C$7</f>
        <v>-2.1563965274535237E-3</v>
      </c>
      <c r="T32" s="35">
        <f>$G$28/'Fixed data'!$C$7</f>
        <v>-2.1563965274535237E-3</v>
      </c>
      <c r="U32" s="35">
        <f>$G$28/'Fixed data'!$C$7</f>
        <v>-2.1563965274535237E-3</v>
      </c>
      <c r="V32" s="35">
        <f>$G$28/'Fixed data'!$C$7</f>
        <v>-2.1563965274535237E-3</v>
      </c>
      <c r="W32" s="35">
        <f>$G$28/'Fixed data'!$C$7</f>
        <v>-2.1563965274535237E-3</v>
      </c>
      <c r="X32" s="35">
        <f>$G$28/'Fixed data'!$C$7</f>
        <v>-2.1563965274535237E-3</v>
      </c>
      <c r="Y32" s="35">
        <f>$G$28/'Fixed data'!$C$7</f>
        <v>-2.1563965274535237E-3</v>
      </c>
      <c r="Z32" s="35">
        <f>$G$28/'Fixed data'!$C$7</f>
        <v>-2.1563965274535237E-3</v>
      </c>
      <c r="AA32" s="35">
        <f>$G$28/'Fixed data'!$C$7</f>
        <v>-2.1563965274535237E-3</v>
      </c>
      <c r="AB32" s="35">
        <f>$G$28/'Fixed data'!$C$7</f>
        <v>-2.1563965274535237E-3</v>
      </c>
      <c r="AC32" s="35">
        <f>$G$28/'Fixed data'!$C$7</f>
        <v>-2.1563965274535237E-3</v>
      </c>
      <c r="AD32" s="35">
        <f>$G$28/'Fixed data'!$C$7</f>
        <v>-2.1563965274535237E-3</v>
      </c>
      <c r="AE32" s="35">
        <f>$G$28/'Fixed data'!$C$7</f>
        <v>-2.1563965274535237E-3</v>
      </c>
      <c r="AF32" s="35">
        <f>$G$28/'Fixed data'!$C$7</f>
        <v>-2.1563965274535237E-3</v>
      </c>
      <c r="AG32" s="35">
        <f>$G$28/'Fixed data'!$C$7</f>
        <v>-2.1563965274535237E-3</v>
      </c>
      <c r="AH32" s="35">
        <f>$G$28/'Fixed data'!$C$7</f>
        <v>-2.1563965274535237E-3</v>
      </c>
      <c r="AI32" s="35">
        <f>$G$28/'Fixed data'!$C$7</f>
        <v>-2.1563965274535237E-3</v>
      </c>
      <c r="AJ32" s="35">
        <f>$G$28/'Fixed data'!$C$7</f>
        <v>-2.1563965274535237E-3</v>
      </c>
      <c r="AK32" s="35">
        <f>$G$28/'Fixed data'!$C$7</f>
        <v>-2.1563965274535237E-3</v>
      </c>
      <c r="AL32" s="35">
        <f>$G$28/'Fixed data'!$C$7</f>
        <v>-2.1563965274535237E-3</v>
      </c>
      <c r="AM32" s="35">
        <f>$G$28/'Fixed data'!$C$7</f>
        <v>-2.1563965274535237E-3</v>
      </c>
      <c r="AN32" s="35">
        <f>$G$28/'Fixed data'!$C$7</f>
        <v>-2.1563965274535237E-3</v>
      </c>
      <c r="AO32" s="35">
        <f>$G$28/'Fixed data'!$C$7</f>
        <v>-2.1563965274535237E-3</v>
      </c>
      <c r="AP32" s="35">
        <f>$G$28/'Fixed data'!$C$7</f>
        <v>-2.1563965274535237E-3</v>
      </c>
      <c r="AQ32" s="35">
        <f>$G$28/'Fixed data'!$C$7</f>
        <v>-2.1563965274535237E-3</v>
      </c>
      <c r="AR32" s="35">
        <f>$G$28/'Fixed data'!$C$7</f>
        <v>-2.1563965274535237E-3</v>
      </c>
      <c r="AS32" s="35">
        <f>$G$28/'Fixed data'!$C$7</f>
        <v>-2.1563965274535237E-3</v>
      </c>
      <c r="AT32" s="35">
        <f>$G$28/'Fixed data'!$C$7</f>
        <v>-2.1563965274535237E-3</v>
      </c>
      <c r="AU32" s="35">
        <f>$G$28/'Fixed data'!$C$7</f>
        <v>-2.1563965274535237E-3</v>
      </c>
      <c r="AV32" s="35">
        <f>$G$28/'Fixed data'!$C$7</f>
        <v>-2.1563965274535237E-3</v>
      </c>
      <c r="AW32" s="35">
        <f>$G$28/'Fixed data'!$C$7</f>
        <v>-2.1563965274535237E-3</v>
      </c>
      <c r="AX32" s="35">
        <f>$G$28/'Fixed data'!$C$7</f>
        <v>-2.1563965274535237E-3</v>
      </c>
      <c r="AY32" s="35">
        <f>$G$28/'Fixed data'!$C$7</f>
        <v>-2.1563965274535237E-3</v>
      </c>
      <c r="AZ32" s="35">
        <f>$G$28/'Fixed data'!$C$7</f>
        <v>-2.1563965274535237E-3</v>
      </c>
      <c r="BA32" s="35"/>
      <c r="BB32" s="35"/>
      <c r="BC32" s="35"/>
      <c r="BD32" s="35"/>
    </row>
    <row r="33" spans="1:57" ht="16.5" hidden="1" customHeight="1" outlineLevel="1" x14ac:dyDescent="0.35">
      <c r="A33" s="114"/>
      <c r="B33" s="9" t="s">
        <v>4</v>
      </c>
      <c r="C33" s="11" t="s">
        <v>54</v>
      </c>
      <c r="D33" s="9" t="s">
        <v>39</v>
      </c>
      <c r="F33" s="35"/>
      <c r="G33" s="35"/>
      <c r="H33" s="35"/>
      <c r="I33" s="35">
        <f>$H$28/'Fixed data'!$C$7</f>
        <v>-9.7838122957198442E-4</v>
      </c>
      <c r="J33" s="35">
        <f>$H$28/'Fixed data'!$C$7</f>
        <v>-9.7838122957198442E-4</v>
      </c>
      <c r="K33" s="35">
        <f>$H$28/'Fixed data'!$C$7</f>
        <v>-9.7838122957198442E-4</v>
      </c>
      <c r="L33" s="35">
        <f>$H$28/'Fixed data'!$C$7</f>
        <v>-9.7838122957198442E-4</v>
      </c>
      <c r="M33" s="35">
        <f>$H$28/'Fixed data'!$C$7</f>
        <v>-9.7838122957198442E-4</v>
      </c>
      <c r="N33" s="35">
        <f>$H$28/'Fixed data'!$C$7</f>
        <v>-9.7838122957198442E-4</v>
      </c>
      <c r="O33" s="35">
        <f>$H$28/'Fixed data'!$C$7</f>
        <v>-9.7838122957198442E-4</v>
      </c>
      <c r="P33" s="35">
        <f>$H$28/'Fixed data'!$C$7</f>
        <v>-9.7838122957198442E-4</v>
      </c>
      <c r="Q33" s="35">
        <f>$H$28/'Fixed data'!$C$7</f>
        <v>-9.7838122957198442E-4</v>
      </c>
      <c r="R33" s="35">
        <f>$H$28/'Fixed data'!$C$7</f>
        <v>-9.7838122957198442E-4</v>
      </c>
      <c r="S33" s="35">
        <f>$H$28/'Fixed data'!$C$7</f>
        <v>-9.7838122957198442E-4</v>
      </c>
      <c r="T33" s="35">
        <f>$H$28/'Fixed data'!$C$7</f>
        <v>-9.7838122957198442E-4</v>
      </c>
      <c r="U33" s="35">
        <f>$H$28/'Fixed data'!$C$7</f>
        <v>-9.7838122957198442E-4</v>
      </c>
      <c r="V33" s="35">
        <f>$H$28/'Fixed data'!$C$7</f>
        <v>-9.7838122957198442E-4</v>
      </c>
      <c r="W33" s="35">
        <f>$H$28/'Fixed data'!$C$7</f>
        <v>-9.7838122957198442E-4</v>
      </c>
      <c r="X33" s="35">
        <f>$H$28/'Fixed data'!$C$7</f>
        <v>-9.7838122957198442E-4</v>
      </c>
      <c r="Y33" s="35">
        <f>$H$28/'Fixed data'!$C$7</f>
        <v>-9.7838122957198442E-4</v>
      </c>
      <c r="Z33" s="35">
        <f>$H$28/'Fixed data'!$C$7</f>
        <v>-9.7838122957198442E-4</v>
      </c>
      <c r="AA33" s="35">
        <f>$H$28/'Fixed data'!$C$7</f>
        <v>-9.7838122957198442E-4</v>
      </c>
      <c r="AB33" s="35">
        <f>$H$28/'Fixed data'!$C$7</f>
        <v>-9.7838122957198442E-4</v>
      </c>
      <c r="AC33" s="35">
        <f>$H$28/'Fixed data'!$C$7</f>
        <v>-9.7838122957198442E-4</v>
      </c>
      <c r="AD33" s="35">
        <f>$H$28/'Fixed data'!$C$7</f>
        <v>-9.7838122957198442E-4</v>
      </c>
      <c r="AE33" s="35">
        <f>$H$28/'Fixed data'!$C$7</f>
        <v>-9.7838122957198442E-4</v>
      </c>
      <c r="AF33" s="35">
        <f>$H$28/'Fixed data'!$C$7</f>
        <v>-9.7838122957198442E-4</v>
      </c>
      <c r="AG33" s="35">
        <f>$H$28/'Fixed data'!$C$7</f>
        <v>-9.7838122957198442E-4</v>
      </c>
      <c r="AH33" s="35">
        <f>$H$28/'Fixed data'!$C$7</f>
        <v>-9.7838122957198442E-4</v>
      </c>
      <c r="AI33" s="35">
        <f>$H$28/'Fixed data'!$C$7</f>
        <v>-9.7838122957198442E-4</v>
      </c>
      <c r="AJ33" s="35">
        <f>$H$28/'Fixed data'!$C$7</f>
        <v>-9.7838122957198442E-4</v>
      </c>
      <c r="AK33" s="35">
        <f>$H$28/'Fixed data'!$C$7</f>
        <v>-9.7838122957198442E-4</v>
      </c>
      <c r="AL33" s="35">
        <f>$H$28/'Fixed data'!$C$7</f>
        <v>-9.7838122957198442E-4</v>
      </c>
      <c r="AM33" s="35">
        <f>$H$28/'Fixed data'!$C$7</f>
        <v>-9.7838122957198442E-4</v>
      </c>
      <c r="AN33" s="35">
        <f>$H$28/'Fixed data'!$C$7</f>
        <v>-9.7838122957198442E-4</v>
      </c>
      <c r="AO33" s="35">
        <f>$H$28/'Fixed data'!$C$7</f>
        <v>-9.7838122957198442E-4</v>
      </c>
      <c r="AP33" s="35">
        <f>$H$28/'Fixed data'!$C$7</f>
        <v>-9.7838122957198442E-4</v>
      </c>
      <c r="AQ33" s="35">
        <f>$H$28/'Fixed data'!$C$7</f>
        <v>-9.7838122957198442E-4</v>
      </c>
      <c r="AR33" s="35">
        <f>$H$28/'Fixed data'!$C$7</f>
        <v>-9.7838122957198442E-4</v>
      </c>
      <c r="AS33" s="35">
        <f>$H$28/'Fixed data'!$C$7</f>
        <v>-9.7838122957198442E-4</v>
      </c>
      <c r="AT33" s="35">
        <f>$H$28/'Fixed data'!$C$7</f>
        <v>-9.7838122957198442E-4</v>
      </c>
      <c r="AU33" s="35">
        <f>$H$28/'Fixed data'!$C$7</f>
        <v>-9.7838122957198442E-4</v>
      </c>
      <c r="AV33" s="35">
        <f>$H$28/'Fixed data'!$C$7</f>
        <v>-9.7838122957198442E-4</v>
      </c>
      <c r="AW33" s="35">
        <f>$H$28/'Fixed data'!$C$7</f>
        <v>-9.7838122957198442E-4</v>
      </c>
      <c r="AX33" s="35">
        <f>$H$28/'Fixed data'!$C$7</f>
        <v>-9.7838122957198442E-4</v>
      </c>
      <c r="AY33" s="35">
        <f>$H$28/'Fixed data'!$C$7</f>
        <v>-9.7838122957198442E-4</v>
      </c>
      <c r="AZ33" s="35">
        <f>$H$28/'Fixed data'!$C$7</f>
        <v>-9.7838122957198442E-4</v>
      </c>
      <c r="BA33" s="35">
        <f>$H$28/'Fixed data'!$C$7</f>
        <v>-9.7838122957198442E-4</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-3.1587544245568516E-3</v>
      </c>
      <c r="H60" s="35">
        <f t="shared" si="5"/>
        <v>-5.3151509520103753E-3</v>
      </c>
      <c r="I60" s="35">
        <f t="shared" si="5"/>
        <v>-6.2935321815823595E-3</v>
      </c>
      <c r="J60" s="35">
        <f t="shared" si="5"/>
        <v>-6.2935321815823595E-3</v>
      </c>
      <c r="K60" s="35">
        <f t="shared" si="5"/>
        <v>-6.2935321815823595E-3</v>
      </c>
      <c r="L60" s="35">
        <f t="shared" si="5"/>
        <v>-6.2935321815823595E-3</v>
      </c>
      <c r="M60" s="35">
        <f t="shared" si="5"/>
        <v>-6.2935321815823595E-3</v>
      </c>
      <c r="N60" s="35">
        <f t="shared" si="5"/>
        <v>-6.2935321815823595E-3</v>
      </c>
      <c r="O60" s="35">
        <f t="shared" si="5"/>
        <v>-6.2935321815823595E-3</v>
      </c>
      <c r="P60" s="35">
        <f t="shared" si="5"/>
        <v>-6.2935321815823595E-3</v>
      </c>
      <c r="Q60" s="35">
        <f t="shared" si="5"/>
        <v>-6.2935321815823595E-3</v>
      </c>
      <c r="R60" s="35">
        <f t="shared" si="5"/>
        <v>-6.2935321815823595E-3</v>
      </c>
      <c r="S60" s="35">
        <f t="shared" si="5"/>
        <v>-6.2935321815823595E-3</v>
      </c>
      <c r="T60" s="35">
        <f t="shared" si="5"/>
        <v>-6.2935321815823595E-3</v>
      </c>
      <c r="U60" s="35">
        <f t="shared" si="5"/>
        <v>-6.2935321815823595E-3</v>
      </c>
      <c r="V60" s="35">
        <f t="shared" si="5"/>
        <v>-6.2935321815823595E-3</v>
      </c>
      <c r="W60" s="35">
        <f t="shared" si="5"/>
        <v>-6.2935321815823595E-3</v>
      </c>
      <c r="X60" s="35">
        <f t="shared" si="5"/>
        <v>-6.2935321815823595E-3</v>
      </c>
      <c r="Y60" s="35">
        <f t="shared" si="5"/>
        <v>-6.2935321815823595E-3</v>
      </c>
      <c r="Z60" s="35">
        <f t="shared" si="5"/>
        <v>-6.2935321815823595E-3</v>
      </c>
      <c r="AA60" s="35">
        <f t="shared" si="5"/>
        <v>-6.2935321815823595E-3</v>
      </c>
      <c r="AB60" s="35">
        <f t="shared" si="5"/>
        <v>-6.2935321815823595E-3</v>
      </c>
      <c r="AC60" s="35">
        <f t="shared" si="5"/>
        <v>-6.2935321815823595E-3</v>
      </c>
      <c r="AD60" s="35">
        <f t="shared" si="5"/>
        <v>-6.2935321815823595E-3</v>
      </c>
      <c r="AE60" s="35">
        <f t="shared" si="5"/>
        <v>-6.2935321815823595E-3</v>
      </c>
      <c r="AF60" s="35">
        <f t="shared" si="5"/>
        <v>-6.2935321815823595E-3</v>
      </c>
      <c r="AG60" s="35">
        <f t="shared" si="5"/>
        <v>-6.2935321815823595E-3</v>
      </c>
      <c r="AH60" s="35">
        <f t="shared" si="5"/>
        <v>-6.2935321815823595E-3</v>
      </c>
      <c r="AI60" s="35">
        <f t="shared" si="5"/>
        <v>-6.2935321815823595E-3</v>
      </c>
      <c r="AJ60" s="35">
        <f t="shared" si="5"/>
        <v>-6.2935321815823595E-3</v>
      </c>
      <c r="AK60" s="35">
        <f t="shared" si="5"/>
        <v>-6.2935321815823595E-3</v>
      </c>
      <c r="AL60" s="35">
        <f t="shared" si="5"/>
        <v>-6.2935321815823595E-3</v>
      </c>
      <c r="AM60" s="35">
        <f t="shared" si="5"/>
        <v>-6.2935321815823595E-3</v>
      </c>
      <c r="AN60" s="35">
        <f t="shared" si="5"/>
        <v>-6.2935321815823595E-3</v>
      </c>
      <c r="AO60" s="35">
        <f t="shared" si="5"/>
        <v>-6.2935321815823595E-3</v>
      </c>
      <c r="AP60" s="35">
        <f t="shared" si="5"/>
        <v>-6.2935321815823595E-3</v>
      </c>
      <c r="AQ60" s="35">
        <f t="shared" si="5"/>
        <v>-6.2935321815823595E-3</v>
      </c>
      <c r="AR60" s="35">
        <f t="shared" si="5"/>
        <v>-6.2935321815823595E-3</v>
      </c>
      <c r="AS60" s="35">
        <f t="shared" si="5"/>
        <v>-6.2935321815823595E-3</v>
      </c>
      <c r="AT60" s="35">
        <f t="shared" si="5"/>
        <v>-6.2935321815823595E-3</v>
      </c>
      <c r="AU60" s="35">
        <f t="shared" si="5"/>
        <v>-6.2935321815823595E-3</v>
      </c>
      <c r="AV60" s="35">
        <f t="shared" si="5"/>
        <v>-6.2935321815823595E-3</v>
      </c>
      <c r="AW60" s="35">
        <f t="shared" si="5"/>
        <v>-6.2935321815823595E-3</v>
      </c>
      <c r="AX60" s="35">
        <f t="shared" si="5"/>
        <v>-6.2935321815823595E-3</v>
      </c>
      <c r="AY60" s="35">
        <f t="shared" si="5"/>
        <v>-6.2935321815823595E-3</v>
      </c>
      <c r="AZ60" s="35">
        <f t="shared" si="5"/>
        <v>-3.1347777570255083E-3</v>
      </c>
      <c r="BA60" s="35">
        <f t="shared" si="5"/>
        <v>-9.7838122957198442E-4</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-0.14214394910505831</v>
      </c>
      <c r="H61" s="35">
        <f t="shared" si="6"/>
        <v>-0.23602303841591005</v>
      </c>
      <c r="I61" s="35">
        <f t="shared" si="6"/>
        <v>-0.27473504279463895</v>
      </c>
      <c r="J61" s="35">
        <f t="shared" si="6"/>
        <v>-0.2684415106130566</v>
      </c>
      <c r="K61" s="35">
        <f t="shared" si="6"/>
        <v>-0.26214797843147425</v>
      </c>
      <c r="L61" s="35">
        <f t="shared" si="6"/>
        <v>-0.2558544462498919</v>
      </c>
      <c r="M61" s="35">
        <f t="shared" si="6"/>
        <v>-0.24956091406830955</v>
      </c>
      <c r="N61" s="35">
        <f t="shared" si="6"/>
        <v>-0.2432673818867272</v>
      </c>
      <c r="O61" s="35">
        <f t="shared" si="6"/>
        <v>-0.23697384970514485</v>
      </c>
      <c r="P61" s="35">
        <f t="shared" si="6"/>
        <v>-0.23068031752356249</v>
      </c>
      <c r="Q61" s="35">
        <f t="shared" si="6"/>
        <v>-0.22438678534198014</v>
      </c>
      <c r="R61" s="35">
        <f t="shared" si="6"/>
        <v>-0.21809325316039779</v>
      </c>
      <c r="S61" s="35">
        <f t="shared" si="6"/>
        <v>-0.21179972097881544</v>
      </c>
      <c r="T61" s="35">
        <f t="shared" si="6"/>
        <v>-0.20550618879723309</v>
      </c>
      <c r="U61" s="35">
        <f t="shared" si="6"/>
        <v>-0.19921265661565074</v>
      </c>
      <c r="V61" s="35">
        <f t="shared" si="6"/>
        <v>-0.19291912443406839</v>
      </c>
      <c r="W61" s="35">
        <f t="shared" si="6"/>
        <v>-0.18662559225248604</v>
      </c>
      <c r="X61" s="35">
        <f t="shared" si="6"/>
        <v>-0.18033206007090369</v>
      </c>
      <c r="Y61" s="35">
        <f t="shared" si="6"/>
        <v>-0.17403852788932134</v>
      </c>
      <c r="Z61" s="35">
        <f t="shared" si="6"/>
        <v>-0.16774499570773899</v>
      </c>
      <c r="AA61" s="35">
        <f t="shared" si="6"/>
        <v>-0.16145146352615664</v>
      </c>
      <c r="AB61" s="35">
        <f t="shared" si="6"/>
        <v>-0.15515793134457428</v>
      </c>
      <c r="AC61" s="35">
        <f t="shared" si="6"/>
        <v>-0.14886439916299193</v>
      </c>
      <c r="AD61" s="35">
        <f t="shared" si="6"/>
        <v>-0.14257086698140958</v>
      </c>
      <c r="AE61" s="35">
        <f t="shared" si="6"/>
        <v>-0.13627733479982723</v>
      </c>
      <c r="AF61" s="35">
        <f t="shared" si="6"/>
        <v>-0.12998380261824488</v>
      </c>
      <c r="AG61" s="35">
        <f t="shared" si="6"/>
        <v>-0.12369027043666252</v>
      </c>
      <c r="AH61" s="35">
        <f t="shared" si="6"/>
        <v>-0.11739673825508015</v>
      </c>
      <c r="AI61" s="35">
        <f t="shared" si="6"/>
        <v>-0.11110320607349779</v>
      </c>
      <c r="AJ61" s="35">
        <f t="shared" si="6"/>
        <v>-0.10480967389191542</v>
      </c>
      <c r="AK61" s="35">
        <f t="shared" si="6"/>
        <v>-9.8516141710333058E-2</v>
      </c>
      <c r="AL61" s="35">
        <f t="shared" si="6"/>
        <v>-9.2222609528750693E-2</v>
      </c>
      <c r="AM61" s="35">
        <f t="shared" si="6"/>
        <v>-8.5929077347168328E-2</v>
      </c>
      <c r="AN61" s="35">
        <f t="shared" si="6"/>
        <v>-7.9635545165585964E-2</v>
      </c>
      <c r="AO61" s="35">
        <f t="shared" si="6"/>
        <v>-7.3342012984003599E-2</v>
      </c>
      <c r="AP61" s="35">
        <f t="shared" si="6"/>
        <v>-6.7048480802421234E-2</v>
      </c>
      <c r="AQ61" s="35">
        <f t="shared" si="6"/>
        <v>-6.0754948620838876E-2</v>
      </c>
      <c r="AR61" s="35">
        <f t="shared" si="6"/>
        <v>-5.4461416439256519E-2</v>
      </c>
      <c r="AS61" s="35">
        <f t="shared" si="6"/>
        <v>-4.8167884257674161E-2</v>
      </c>
      <c r="AT61" s="35">
        <f t="shared" si="6"/>
        <v>-4.1874352076091803E-2</v>
      </c>
      <c r="AU61" s="35">
        <f t="shared" si="6"/>
        <v>-3.5580819894509445E-2</v>
      </c>
      <c r="AV61" s="35">
        <f t="shared" si="6"/>
        <v>-2.9287287712927088E-2</v>
      </c>
      <c r="AW61" s="35">
        <f t="shared" si="6"/>
        <v>-2.299375553134473E-2</v>
      </c>
      <c r="AX61" s="35">
        <f t="shared" si="6"/>
        <v>-1.6700223349762372E-2</v>
      </c>
      <c r="AY61" s="35">
        <f t="shared" si="6"/>
        <v>-1.0406691168180012E-2</v>
      </c>
      <c r="AZ61" s="35">
        <f t="shared" si="6"/>
        <v>-4.113158986597653E-3</v>
      </c>
      <c r="BA61" s="35">
        <f t="shared" si="6"/>
        <v>-9.7838122957214467E-4</v>
      </c>
      <c r="BB61" s="35">
        <f t="shared" si="6"/>
        <v>-1.6024508109335756E-16</v>
      </c>
      <c r="BC61" s="35">
        <f t="shared" si="6"/>
        <v>-1.6024508109335756E-16</v>
      </c>
      <c r="BD61" s="35">
        <f t="shared" si="6"/>
        <v>-1.6024508109335756E-16</v>
      </c>
    </row>
    <row r="62" spans="1:56" ht="16.5" hidden="1" customHeight="1" outlineLevel="1" x14ac:dyDescent="0.3">
      <c r="A62" s="114"/>
      <c r="B62" s="9" t="s">
        <v>33</v>
      </c>
      <c r="C62" s="9" t="s">
        <v>67</v>
      </c>
      <c r="D62" s="9" t="s">
        <v>39</v>
      </c>
      <c r="E62" s="35">
        <f t="shared" ref="E62:BD62" si="7">E28-E60+E61</f>
        <v>0</v>
      </c>
      <c r="F62" s="35">
        <f t="shared" si="7"/>
        <v>-0.14214394910505831</v>
      </c>
      <c r="G62" s="35">
        <f t="shared" si="7"/>
        <v>-0.23602303841591005</v>
      </c>
      <c r="H62" s="35">
        <f t="shared" si="7"/>
        <v>-0.27473504279463895</v>
      </c>
      <c r="I62" s="35">
        <f t="shared" si="7"/>
        <v>-0.2684415106130566</v>
      </c>
      <c r="J62" s="35">
        <f t="shared" si="7"/>
        <v>-0.26214797843147425</v>
      </c>
      <c r="K62" s="35">
        <f t="shared" si="7"/>
        <v>-0.2558544462498919</v>
      </c>
      <c r="L62" s="35">
        <f t="shared" si="7"/>
        <v>-0.24956091406830955</v>
      </c>
      <c r="M62" s="35">
        <f t="shared" si="7"/>
        <v>-0.2432673818867272</v>
      </c>
      <c r="N62" s="35">
        <f t="shared" si="7"/>
        <v>-0.23697384970514485</v>
      </c>
      <c r="O62" s="35">
        <f t="shared" si="7"/>
        <v>-0.23068031752356249</v>
      </c>
      <c r="P62" s="35">
        <f t="shared" si="7"/>
        <v>-0.22438678534198014</v>
      </c>
      <c r="Q62" s="35">
        <f t="shared" si="7"/>
        <v>-0.21809325316039779</v>
      </c>
      <c r="R62" s="35">
        <f t="shared" si="7"/>
        <v>-0.21179972097881544</v>
      </c>
      <c r="S62" s="35">
        <f t="shared" si="7"/>
        <v>-0.20550618879723309</v>
      </c>
      <c r="T62" s="35">
        <f t="shared" si="7"/>
        <v>-0.19921265661565074</v>
      </c>
      <c r="U62" s="35">
        <f t="shared" si="7"/>
        <v>-0.19291912443406839</v>
      </c>
      <c r="V62" s="35">
        <f t="shared" si="7"/>
        <v>-0.18662559225248604</v>
      </c>
      <c r="W62" s="35">
        <f t="shared" si="7"/>
        <v>-0.18033206007090369</v>
      </c>
      <c r="X62" s="35">
        <f t="shared" si="7"/>
        <v>-0.17403852788932134</v>
      </c>
      <c r="Y62" s="35">
        <f t="shared" si="7"/>
        <v>-0.16774499570773899</v>
      </c>
      <c r="Z62" s="35">
        <f t="shared" si="7"/>
        <v>-0.16145146352615664</v>
      </c>
      <c r="AA62" s="35">
        <f t="shared" si="7"/>
        <v>-0.15515793134457428</v>
      </c>
      <c r="AB62" s="35">
        <f t="shared" si="7"/>
        <v>-0.14886439916299193</v>
      </c>
      <c r="AC62" s="35">
        <f t="shared" si="7"/>
        <v>-0.14257086698140958</v>
      </c>
      <c r="AD62" s="35">
        <f t="shared" si="7"/>
        <v>-0.13627733479982723</v>
      </c>
      <c r="AE62" s="35">
        <f t="shared" si="7"/>
        <v>-0.12998380261824488</v>
      </c>
      <c r="AF62" s="35">
        <f t="shared" si="7"/>
        <v>-0.12369027043666252</v>
      </c>
      <c r="AG62" s="35">
        <f t="shared" si="7"/>
        <v>-0.11739673825508015</v>
      </c>
      <c r="AH62" s="35">
        <f t="shared" si="7"/>
        <v>-0.11110320607349779</v>
      </c>
      <c r="AI62" s="35">
        <f t="shared" si="7"/>
        <v>-0.10480967389191542</v>
      </c>
      <c r="AJ62" s="35">
        <f t="shared" si="7"/>
        <v>-9.8516141710333058E-2</v>
      </c>
      <c r="AK62" s="35">
        <f t="shared" si="7"/>
        <v>-9.2222609528750693E-2</v>
      </c>
      <c r="AL62" s="35">
        <f t="shared" si="7"/>
        <v>-8.5929077347168328E-2</v>
      </c>
      <c r="AM62" s="35">
        <f t="shared" si="7"/>
        <v>-7.9635545165585964E-2</v>
      </c>
      <c r="AN62" s="35">
        <f t="shared" si="7"/>
        <v>-7.3342012984003599E-2</v>
      </c>
      <c r="AO62" s="35">
        <f t="shared" si="7"/>
        <v>-6.7048480802421234E-2</v>
      </c>
      <c r="AP62" s="35">
        <f t="shared" si="7"/>
        <v>-6.0754948620838876E-2</v>
      </c>
      <c r="AQ62" s="35">
        <f t="shared" si="7"/>
        <v>-5.4461416439256519E-2</v>
      </c>
      <c r="AR62" s="35">
        <f t="shared" si="7"/>
        <v>-4.8167884257674161E-2</v>
      </c>
      <c r="AS62" s="35">
        <f t="shared" si="7"/>
        <v>-4.1874352076091803E-2</v>
      </c>
      <c r="AT62" s="35">
        <f t="shared" si="7"/>
        <v>-3.5580819894509445E-2</v>
      </c>
      <c r="AU62" s="35">
        <f t="shared" si="7"/>
        <v>-2.9287287712927088E-2</v>
      </c>
      <c r="AV62" s="35">
        <f t="shared" si="7"/>
        <v>-2.299375553134473E-2</v>
      </c>
      <c r="AW62" s="35">
        <f t="shared" si="7"/>
        <v>-1.6700223349762372E-2</v>
      </c>
      <c r="AX62" s="35">
        <f t="shared" si="7"/>
        <v>-1.0406691168180012E-2</v>
      </c>
      <c r="AY62" s="35">
        <f t="shared" si="7"/>
        <v>-4.113158986597653E-3</v>
      </c>
      <c r="AZ62" s="35">
        <f t="shared" si="7"/>
        <v>-9.7838122957214467E-4</v>
      </c>
      <c r="BA62" s="35">
        <f t="shared" si="7"/>
        <v>-1.6024508109335756E-16</v>
      </c>
      <c r="BB62" s="35">
        <f t="shared" si="7"/>
        <v>-1.6024508109335756E-16</v>
      </c>
      <c r="BC62" s="35">
        <f t="shared" si="7"/>
        <v>-1.6024508109335756E-16</v>
      </c>
      <c r="BD62" s="35">
        <f t="shared" si="7"/>
        <v>-1.6024508109335756E-16</v>
      </c>
    </row>
    <row r="63" spans="1:56" ht="16.5" collapsed="1" x14ac:dyDescent="0.3">
      <c r="A63" s="114"/>
      <c r="B63" s="9" t="s">
        <v>8</v>
      </c>
      <c r="C63" s="11" t="s">
        <v>66</v>
      </c>
      <c r="D63" s="9" t="s">
        <v>39</v>
      </c>
      <c r="E63" s="35">
        <f>AVERAGE(E61:E62)*'Fixed data'!$C$3</f>
        <v>0</v>
      </c>
      <c r="F63" s="35">
        <f>AVERAGE(F61:F62)*'Fixed data'!$C$3</f>
        <v>-2.8428789821011665E-3</v>
      </c>
      <c r="G63" s="35">
        <f>AVERAGE(G61:G62)*'Fixed data'!$C$3</f>
        <v>-7.5633397504193669E-3</v>
      </c>
      <c r="H63" s="35">
        <f>AVERAGE(H61:H62)*'Fixed data'!$C$3</f>
        <v>-1.021516162421098E-2</v>
      </c>
      <c r="I63" s="35">
        <f>AVERAGE(I61:I62)*'Fixed data'!$C$3</f>
        <v>-1.0863531068153911E-2</v>
      </c>
      <c r="J63" s="35">
        <f>AVERAGE(J61:J62)*'Fixed data'!$C$3</f>
        <v>-1.0611789780890618E-2</v>
      </c>
      <c r="K63" s="35">
        <f>AVERAGE(K61:K62)*'Fixed data'!$C$3</f>
        <v>-1.0360048493627323E-2</v>
      </c>
      <c r="L63" s="35">
        <f>AVERAGE(L61:L62)*'Fixed data'!$C$3</f>
        <v>-1.0108307206364029E-2</v>
      </c>
      <c r="M63" s="35">
        <f>AVERAGE(M61:M62)*'Fixed data'!$C$3</f>
        <v>-9.8565659191007359E-3</v>
      </c>
      <c r="N63" s="35">
        <f>AVERAGE(N61:N62)*'Fixed data'!$C$3</f>
        <v>-9.6048246318374414E-3</v>
      </c>
      <c r="O63" s="35">
        <f>AVERAGE(O61:O62)*'Fixed data'!$C$3</f>
        <v>-9.3530833445741469E-3</v>
      </c>
      <c r="P63" s="35">
        <f>AVERAGE(P61:P62)*'Fixed data'!$C$3</f>
        <v>-9.1013420573108524E-3</v>
      </c>
      <c r="Q63" s="35">
        <f>AVERAGE(Q61:Q62)*'Fixed data'!$C$3</f>
        <v>-8.8496007700475596E-3</v>
      </c>
      <c r="R63" s="35">
        <f>AVERAGE(R61:R62)*'Fixed data'!$C$3</f>
        <v>-8.5978594827842651E-3</v>
      </c>
      <c r="S63" s="35">
        <f>AVERAGE(S61:S62)*'Fixed data'!$C$3</f>
        <v>-8.3461181955209705E-3</v>
      </c>
      <c r="T63" s="35">
        <f>AVERAGE(T61:T62)*'Fixed data'!$C$3</f>
        <v>-8.094376908257676E-3</v>
      </c>
      <c r="U63" s="35">
        <f>AVERAGE(U61:U62)*'Fixed data'!$C$3</f>
        <v>-7.8426356209943832E-3</v>
      </c>
      <c r="V63" s="35">
        <f>AVERAGE(V61:V62)*'Fixed data'!$C$3</f>
        <v>-7.5908943337310887E-3</v>
      </c>
      <c r="W63" s="35">
        <f>AVERAGE(W61:W62)*'Fixed data'!$C$3</f>
        <v>-7.3391530464677951E-3</v>
      </c>
      <c r="X63" s="35">
        <f>AVERAGE(X61:X62)*'Fixed data'!$C$3</f>
        <v>-7.0874117592045005E-3</v>
      </c>
      <c r="Y63" s="35">
        <f>AVERAGE(Y61:Y62)*'Fixed data'!$C$3</f>
        <v>-6.8356704719412069E-3</v>
      </c>
      <c r="Z63" s="35">
        <f>AVERAGE(Z61:Z62)*'Fixed data'!$C$3</f>
        <v>-6.5839291846779124E-3</v>
      </c>
      <c r="AA63" s="35">
        <f>AVERAGE(AA61:AA62)*'Fixed data'!$C$3</f>
        <v>-6.3321878974146187E-3</v>
      </c>
      <c r="AB63" s="35">
        <f>AVERAGE(AB61:AB62)*'Fixed data'!$C$3</f>
        <v>-6.0804466101513242E-3</v>
      </c>
      <c r="AC63" s="35">
        <f>AVERAGE(AC61:AC62)*'Fixed data'!$C$3</f>
        <v>-5.8287053228880305E-3</v>
      </c>
      <c r="AD63" s="35">
        <f>AVERAGE(AD61:AD62)*'Fixed data'!$C$3</f>
        <v>-5.576964035624736E-3</v>
      </c>
      <c r="AE63" s="35">
        <f>AVERAGE(AE61:AE62)*'Fixed data'!$C$3</f>
        <v>-5.3252227483614424E-3</v>
      </c>
      <c r="AF63" s="35">
        <f>AVERAGE(AF61:AF62)*'Fixed data'!$C$3</f>
        <v>-5.0734814610981487E-3</v>
      </c>
      <c r="AG63" s="35">
        <f>AVERAGE(AG61:AG62)*'Fixed data'!$C$3</f>
        <v>-4.8217401738348533E-3</v>
      </c>
      <c r="AH63" s="35">
        <f>AVERAGE(AH61:AH62)*'Fixed data'!$C$3</f>
        <v>-4.5699988865715588E-3</v>
      </c>
      <c r="AI63" s="35">
        <f>AVERAGE(AI61:AI62)*'Fixed data'!$C$3</f>
        <v>-4.3182575993082643E-3</v>
      </c>
      <c r="AJ63" s="35">
        <f>AVERAGE(AJ61:AJ62)*'Fixed data'!$C$3</f>
        <v>-4.0665163120449698E-3</v>
      </c>
      <c r="AK63" s="35">
        <f>AVERAGE(AK61:AK62)*'Fixed data'!$C$3</f>
        <v>-3.8147750247816748E-3</v>
      </c>
      <c r="AL63" s="35">
        <f>AVERAGE(AL61:AL62)*'Fixed data'!$C$3</f>
        <v>-3.5630337375183807E-3</v>
      </c>
      <c r="AM63" s="35">
        <f>AVERAGE(AM61:AM62)*'Fixed data'!$C$3</f>
        <v>-3.3112924502550858E-3</v>
      </c>
      <c r="AN63" s="35">
        <f>AVERAGE(AN61:AN62)*'Fixed data'!$C$3</f>
        <v>-3.0595511629917917E-3</v>
      </c>
      <c r="AO63" s="35">
        <f>AVERAGE(AO61:AO62)*'Fixed data'!$C$3</f>
        <v>-2.8078098757284963E-3</v>
      </c>
      <c r="AP63" s="35">
        <f>AVERAGE(AP61:AP62)*'Fixed data'!$C$3</f>
        <v>-2.5560685884652022E-3</v>
      </c>
      <c r="AQ63" s="35">
        <f>AVERAGE(AQ61:AQ62)*'Fixed data'!$C$3</f>
        <v>-2.3043273012019077E-3</v>
      </c>
      <c r="AR63" s="35">
        <f>AVERAGE(AR61:AR62)*'Fixed data'!$C$3</f>
        <v>-2.0525860139386136E-3</v>
      </c>
      <c r="AS63" s="35">
        <f>AVERAGE(AS61:AS62)*'Fixed data'!$C$3</f>
        <v>-1.8008447266753191E-3</v>
      </c>
      <c r="AT63" s="35">
        <f>AVERAGE(AT61:AT62)*'Fixed data'!$C$3</f>
        <v>-1.5491034394120252E-3</v>
      </c>
      <c r="AU63" s="35">
        <f>AVERAGE(AU61:AU62)*'Fixed data'!$C$3</f>
        <v>-1.2973621521487305E-3</v>
      </c>
      <c r="AV63" s="35">
        <f>AVERAGE(AV61:AV62)*'Fixed data'!$C$3</f>
        <v>-1.0456208648854364E-3</v>
      </c>
      <c r="AW63" s="35">
        <f>AVERAGE(AW61:AW62)*'Fixed data'!$C$3</f>
        <v>-7.93879577622142E-4</v>
      </c>
      <c r="AX63" s="35">
        <f>AVERAGE(AX61:AX62)*'Fixed data'!$C$3</f>
        <v>-5.421382903588477E-4</v>
      </c>
      <c r="AY63" s="35">
        <f>AVERAGE(AY61:AY62)*'Fixed data'!$C$3</f>
        <v>-2.9039700309555329E-4</v>
      </c>
      <c r="AZ63" s="35">
        <f>AVERAGE(AZ61:AZ62)*'Fixed data'!$C$3</f>
        <v>-1.0183080432339595E-4</v>
      </c>
      <c r="BA63" s="35">
        <f>AVERAGE(BA61:BA62)*'Fixed data'!$C$3</f>
        <v>-1.95676245914461E-5</v>
      </c>
      <c r="BB63" s="35">
        <f>AVERAGE(BB61:BB62)*'Fixed data'!$C$3</f>
        <v>-6.4098032437343027E-18</v>
      </c>
      <c r="BC63" s="35">
        <f>AVERAGE(BC61:BC62)*'Fixed data'!$C$3</f>
        <v>-6.4098032437343027E-18</v>
      </c>
      <c r="BD63" s="35">
        <f>AVERAGE(BD61:BD62)*'Fixed data'!$C$3</f>
        <v>-6.4098032437343027E-18</v>
      </c>
    </row>
    <row r="64" spans="1:56" ht="15.75" thickBot="1" x14ac:dyDescent="0.35">
      <c r="A64" s="113"/>
      <c r="B64" s="12" t="s">
        <v>92</v>
      </c>
      <c r="C64" s="12" t="s">
        <v>44</v>
      </c>
      <c r="D64" s="12" t="s">
        <v>39</v>
      </c>
      <c r="E64" s="53">
        <f t="shared" ref="E64:BD64" si="8">E29+E60+E63</f>
        <v>0</v>
      </c>
      <c r="F64" s="53">
        <f t="shared" si="8"/>
        <v>-6.3761714312840473E-2</v>
      </c>
      <c r="G64" s="53">
        <f t="shared" si="8"/>
        <v>-5.2309741490151322E-2</v>
      </c>
      <c r="H64" s="53">
        <f t="shared" si="8"/>
        <v>-3.4399093432252482E-2</v>
      </c>
      <c r="I64" s="53">
        <f t="shared" si="8"/>
        <v>-1.715706324973627E-2</v>
      </c>
      <c r="J64" s="53">
        <f t="shared" si="8"/>
        <v>-1.6905321962472977E-2</v>
      </c>
      <c r="K64" s="53">
        <f t="shared" si="8"/>
        <v>-1.6653580675209681E-2</v>
      </c>
      <c r="L64" s="53">
        <f t="shared" si="8"/>
        <v>-1.6401839387946388E-2</v>
      </c>
      <c r="M64" s="53">
        <f t="shared" si="8"/>
        <v>-1.6150098100683095E-2</v>
      </c>
      <c r="N64" s="53">
        <f t="shared" si="8"/>
        <v>-1.5898356813419799E-2</v>
      </c>
      <c r="O64" s="53">
        <f t="shared" si="8"/>
        <v>-1.5646615526156506E-2</v>
      </c>
      <c r="P64" s="53">
        <f t="shared" si="8"/>
        <v>-1.5394874238893212E-2</v>
      </c>
      <c r="Q64" s="53">
        <f t="shared" si="8"/>
        <v>-1.5143132951629919E-2</v>
      </c>
      <c r="R64" s="53">
        <f t="shared" si="8"/>
        <v>-1.4891391664366625E-2</v>
      </c>
      <c r="S64" s="53">
        <f t="shared" si="8"/>
        <v>-1.463965037710333E-2</v>
      </c>
      <c r="T64" s="53">
        <f t="shared" si="8"/>
        <v>-1.4387909089840036E-2</v>
      </c>
      <c r="U64" s="53">
        <f t="shared" si="8"/>
        <v>-1.4136167802576743E-2</v>
      </c>
      <c r="V64" s="53">
        <f t="shared" si="8"/>
        <v>-1.3884426515313448E-2</v>
      </c>
      <c r="W64" s="53">
        <f t="shared" si="8"/>
        <v>-1.3632685228050154E-2</v>
      </c>
      <c r="X64" s="53">
        <f t="shared" si="8"/>
        <v>-1.3380943940786861E-2</v>
      </c>
      <c r="Y64" s="53">
        <f t="shared" si="8"/>
        <v>-1.3129202653523566E-2</v>
      </c>
      <c r="Z64" s="53">
        <f t="shared" si="8"/>
        <v>-1.2877461366260272E-2</v>
      </c>
      <c r="AA64" s="53">
        <f t="shared" si="8"/>
        <v>-1.2625720078996979E-2</v>
      </c>
      <c r="AB64" s="53">
        <f t="shared" si="8"/>
        <v>-1.2373978791733683E-2</v>
      </c>
      <c r="AC64" s="53">
        <f t="shared" si="8"/>
        <v>-1.212223750447039E-2</v>
      </c>
      <c r="AD64" s="53">
        <f t="shared" si="8"/>
        <v>-1.1870496217207096E-2</v>
      </c>
      <c r="AE64" s="53">
        <f t="shared" si="8"/>
        <v>-1.1618754929943801E-2</v>
      </c>
      <c r="AF64" s="53">
        <f t="shared" si="8"/>
        <v>-1.1367013642680508E-2</v>
      </c>
      <c r="AG64" s="53">
        <f t="shared" si="8"/>
        <v>-1.1115272355417212E-2</v>
      </c>
      <c r="AH64" s="53">
        <f t="shared" si="8"/>
        <v>-1.0863531068153919E-2</v>
      </c>
      <c r="AI64" s="53">
        <f t="shared" si="8"/>
        <v>-1.0611789780890623E-2</v>
      </c>
      <c r="AJ64" s="53">
        <f t="shared" si="8"/>
        <v>-1.036004849362733E-2</v>
      </c>
      <c r="AK64" s="53">
        <f t="shared" si="8"/>
        <v>-1.0108307206364034E-2</v>
      </c>
      <c r="AL64" s="53">
        <f t="shared" si="8"/>
        <v>-9.8565659191007411E-3</v>
      </c>
      <c r="AM64" s="53">
        <f t="shared" si="8"/>
        <v>-9.6048246318374449E-3</v>
      </c>
      <c r="AN64" s="53">
        <f t="shared" si="8"/>
        <v>-9.3530833445741521E-3</v>
      </c>
      <c r="AO64" s="53">
        <f t="shared" si="8"/>
        <v>-9.1013420573108558E-3</v>
      </c>
      <c r="AP64" s="53">
        <f t="shared" si="8"/>
        <v>-8.8496007700475613E-3</v>
      </c>
      <c r="AQ64" s="53">
        <f t="shared" si="8"/>
        <v>-8.5978594827842668E-3</v>
      </c>
      <c r="AR64" s="53">
        <f t="shared" si="8"/>
        <v>-8.346118195520974E-3</v>
      </c>
      <c r="AS64" s="53">
        <f t="shared" si="8"/>
        <v>-8.0943769082576777E-3</v>
      </c>
      <c r="AT64" s="53">
        <f t="shared" si="8"/>
        <v>-7.842635620994385E-3</v>
      </c>
      <c r="AU64" s="53">
        <f t="shared" si="8"/>
        <v>-7.5908943337310904E-3</v>
      </c>
      <c r="AV64" s="53">
        <f t="shared" si="8"/>
        <v>-7.3391530464677959E-3</v>
      </c>
      <c r="AW64" s="53">
        <f t="shared" si="8"/>
        <v>-7.0874117592045014E-3</v>
      </c>
      <c r="AX64" s="53">
        <f t="shared" si="8"/>
        <v>-6.8356704719412069E-3</v>
      </c>
      <c r="AY64" s="53">
        <f t="shared" si="8"/>
        <v>-6.5839291846779124E-3</v>
      </c>
      <c r="AZ64" s="53">
        <f t="shared" si="8"/>
        <v>-3.2366085613489042E-3</v>
      </c>
      <c r="BA64" s="53">
        <f t="shared" si="8"/>
        <v>-9.9794885416343054E-4</v>
      </c>
      <c r="BB64" s="53">
        <f t="shared" si="8"/>
        <v>-6.4098032437343027E-18</v>
      </c>
      <c r="BC64" s="53">
        <f t="shared" si="8"/>
        <v>-6.4098032437343027E-18</v>
      </c>
      <c r="BD64" s="53">
        <f t="shared" si="8"/>
        <v>-6.4098032437343027E-18</v>
      </c>
    </row>
    <row r="65" spans="1:56" ht="12.75" customHeight="1" x14ac:dyDescent="0.3">
      <c r="A65" s="186"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7"/>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7"/>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7"/>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7"/>
      <c r="B69" s="4" t="s">
        <v>200</v>
      </c>
      <c r="D69" s="9" t="s">
        <v>39</v>
      </c>
      <c r="E69" s="35">
        <f>E90*'Fixed data'!H$5/1000000</f>
        <v>0</v>
      </c>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7"/>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7"/>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8"/>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-6.3761714312840473E-2</v>
      </c>
      <c r="G77" s="54">
        <f>IF('Fixed data'!$G$19=FALSE,G64+G76,G64)</f>
        <v>-5.2309741490151322E-2</v>
      </c>
      <c r="H77" s="54">
        <f>IF('Fixed data'!$G$19=FALSE,H64+H76,H64)</f>
        <v>-3.4399093432252482E-2</v>
      </c>
      <c r="I77" s="54">
        <f>IF('Fixed data'!$G$19=FALSE,I64+I76,I64)</f>
        <v>-1.715706324973627E-2</v>
      </c>
      <c r="J77" s="54">
        <f>IF('Fixed data'!$G$19=FALSE,J64+J76,J64)</f>
        <v>-1.6905321962472977E-2</v>
      </c>
      <c r="K77" s="54">
        <f>IF('Fixed data'!$G$19=FALSE,K64+K76,K64)</f>
        <v>-1.6653580675209681E-2</v>
      </c>
      <c r="L77" s="54">
        <f>IF('Fixed data'!$G$19=FALSE,L64+L76,L64)</f>
        <v>-1.6401839387946388E-2</v>
      </c>
      <c r="M77" s="54">
        <f>IF('Fixed data'!$G$19=FALSE,M64+M76,M64)</f>
        <v>-1.6150098100683095E-2</v>
      </c>
      <c r="N77" s="54">
        <f>IF('Fixed data'!$G$19=FALSE,N64+N76,N64)</f>
        <v>-1.5898356813419799E-2</v>
      </c>
      <c r="O77" s="54">
        <f>IF('Fixed data'!$G$19=FALSE,O64+O76,O64)</f>
        <v>-1.5646615526156506E-2</v>
      </c>
      <c r="P77" s="54">
        <f>IF('Fixed data'!$G$19=FALSE,P64+P76,P64)</f>
        <v>-1.5394874238893212E-2</v>
      </c>
      <c r="Q77" s="54">
        <f>IF('Fixed data'!$G$19=FALSE,Q64+Q76,Q64)</f>
        <v>-1.5143132951629919E-2</v>
      </c>
      <c r="R77" s="54">
        <f>IF('Fixed data'!$G$19=FALSE,R64+R76,R64)</f>
        <v>-1.4891391664366625E-2</v>
      </c>
      <c r="S77" s="54">
        <f>IF('Fixed data'!$G$19=FALSE,S64+S76,S64)</f>
        <v>-1.463965037710333E-2</v>
      </c>
      <c r="T77" s="54">
        <f>IF('Fixed data'!$G$19=FALSE,T64+T76,T64)</f>
        <v>-1.4387909089840036E-2</v>
      </c>
      <c r="U77" s="54">
        <f>IF('Fixed data'!$G$19=FALSE,U64+U76,U64)</f>
        <v>-1.4136167802576743E-2</v>
      </c>
      <c r="V77" s="54">
        <f>IF('Fixed data'!$G$19=FALSE,V64+V76,V64)</f>
        <v>-1.3884426515313448E-2</v>
      </c>
      <c r="W77" s="54">
        <f>IF('Fixed data'!$G$19=FALSE,W64+W76,W64)</f>
        <v>-1.3632685228050154E-2</v>
      </c>
      <c r="X77" s="54">
        <f>IF('Fixed data'!$G$19=FALSE,X64+X76,X64)</f>
        <v>-1.3380943940786861E-2</v>
      </c>
      <c r="Y77" s="54">
        <f>IF('Fixed data'!$G$19=FALSE,Y64+Y76,Y64)</f>
        <v>-1.3129202653523566E-2</v>
      </c>
      <c r="Z77" s="54">
        <f>IF('Fixed data'!$G$19=FALSE,Z64+Z76,Z64)</f>
        <v>-1.2877461366260272E-2</v>
      </c>
      <c r="AA77" s="54">
        <f>IF('Fixed data'!$G$19=FALSE,AA64+AA76,AA64)</f>
        <v>-1.2625720078996979E-2</v>
      </c>
      <c r="AB77" s="54">
        <f>IF('Fixed data'!$G$19=FALSE,AB64+AB76,AB64)</f>
        <v>-1.2373978791733683E-2</v>
      </c>
      <c r="AC77" s="54">
        <f>IF('Fixed data'!$G$19=FALSE,AC64+AC76,AC64)</f>
        <v>-1.212223750447039E-2</v>
      </c>
      <c r="AD77" s="54">
        <f>IF('Fixed data'!$G$19=FALSE,AD64+AD76,AD64)</f>
        <v>-1.1870496217207096E-2</v>
      </c>
      <c r="AE77" s="54">
        <f>IF('Fixed data'!$G$19=FALSE,AE64+AE76,AE64)</f>
        <v>-1.1618754929943801E-2</v>
      </c>
      <c r="AF77" s="54">
        <f>IF('Fixed data'!$G$19=FALSE,AF64+AF76,AF64)</f>
        <v>-1.1367013642680508E-2</v>
      </c>
      <c r="AG77" s="54">
        <f>IF('Fixed data'!$G$19=FALSE,AG64+AG76,AG64)</f>
        <v>-1.1115272355417212E-2</v>
      </c>
      <c r="AH77" s="54">
        <f>IF('Fixed data'!$G$19=FALSE,AH64+AH76,AH64)</f>
        <v>-1.0863531068153919E-2</v>
      </c>
      <c r="AI77" s="54">
        <f>IF('Fixed data'!$G$19=FALSE,AI64+AI76,AI64)</f>
        <v>-1.0611789780890623E-2</v>
      </c>
      <c r="AJ77" s="54">
        <f>IF('Fixed data'!$G$19=FALSE,AJ64+AJ76,AJ64)</f>
        <v>-1.036004849362733E-2</v>
      </c>
      <c r="AK77" s="54">
        <f>IF('Fixed data'!$G$19=FALSE,AK64+AK76,AK64)</f>
        <v>-1.0108307206364034E-2</v>
      </c>
      <c r="AL77" s="54">
        <f>IF('Fixed data'!$G$19=FALSE,AL64+AL76,AL64)</f>
        <v>-9.8565659191007411E-3</v>
      </c>
      <c r="AM77" s="54">
        <f>IF('Fixed data'!$G$19=FALSE,AM64+AM76,AM64)</f>
        <v>-9.6048246318374449E-3</v>
      </c>
      <c r="AN77" s="54">
        <f>IF('Fixed data'!$G$19=FALSE,AN64+AN76,AN64)</f>
        <v>-9.3530833445741521E-3</v>
      </c>
      <c r="AO77" s="54">
        <f>IF('Fixed data'!$G$19=FALSE,AO64+AO76,AO64)</f>
        <v>-9.1013420573108558E-3</v>
      </c>
      <c r="AP77" s="54">
        <f>IF('Fixed data'!$G$19=FALSE,AP64+AP76,AP64)</f>
        <v>-8.8496007700475613E-3</v>
      </c>
      <c r="AQ77" s="54">
        <f>IF('Fixed data'!$G$19=FALSE,AQ64+AQ76,AQ64)</f>
        <v>-8.5978594827842668E-3</v>
      </c>
      <c r="AR77" s="54">
        <f>IF('Fixed data'!$G$19=FALSE,AR64+AR76,AR64)</f>
        <v>-8.346118195520974E-3</v>
      </c>
      <c r="AS77" s="54">
        <f>IF('Fixed data'!$G$19=FALSE,AS64+AS76,AS64)</f>
        <v>-8.0943769082576777E-3</v>
      </c>
      <c r="AT77" s="54">
        <f>IF('Fixed data'!$G$19=FALSE,AT64+AT76,AT64)</f>
        <v>-7.842635620994385E-3</v>
      </c>
      <c r="AU77" s="54">
        <f>IF('Fixed data'!$G$19=FALSE,AU64+AU76,AU64)</f>
        <v>-7.5908943337310904E-3</v>
      </c>
      <c r="AV77" s="54">
        <f>IF('Fixed data'!$G$19=FALSE,AV64+AV76,AV64)</f>
        <v>-7.3391530464677959E-3</v>
      </c>
      <c r="AW77" s="54">
        <f>IF('Fixed data'!$G$19=FALSE,AW64+AW76,AW64)</f>
        <v>-7.0874117592045014E-3</v>
      </c>
      <c r="AX77" s="54">
        <f>IF('Fixed data'!$G$19=FALSE,AX64+AX76,AX64)</f>
        <v>-6.8356704719412069E-3</v>
      </c>
      <c r="AY77" s="54">
        <f>IF('Fixed data'!$G$19=FALSE,AY64+AY76,AY64)</f>
        <v>-6.5839291846779124E-3</v>
      </c>
      <c r="AZ77" s="54">
        <f>IF('Fixed data'!$G$19=FALSE,AZ64+AZ76,AZ64)</f>
        <v>-3.2366085613489042E-3</v>
      </c>
      <c r="BA77" s="54">
        <f>IF('Fixed data'!$G$19=FALSE,BA64+BA76,BA64)</f>
        <v>-9.9794885416343054E-4</v>
      </c>
      <c r="BB77" s="54">
        <f>IF('Fixed data'!$G$19=FALSE,BB64+BB76,BB64)</f>
        <v>-6.4098032437343027E-18</v>
      </c>
      <c r="BC77" s="54">
        <f>IF('Fixed data'!$G$19=FALSE,BC64+BC76,BC64)</f>
        <v>-6.4098032437343027E-18</v>
      </c>
      <c r="BD77" s="54">
        <f>IF('Fixed data'!$G$19=FALSE,BD64+BD76,BD64)</f>
        <v>-6.4098032437343027E-18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-5.9522242584742216E-2</v>
      </c>
      <c r="G80" s="55">
        <f t="shared" si="10"/>
        <v>-4.7180389772421893E-2</v>
      </c>
      <c r="H80" s="55">
        <f t="shared" si="10"/>
        <v>-2.9976822611413434E-2</v>
      </c>
      <c r="I80" s="55">
        <f t="shared" si="10"/>
        <v>-1.444578687837245E-2</v>
      </c>
      <c r="J80" s="55">
        <f t="shared" si="10"/>
        <v>-1.3752490308701772E-2</v>
      </c>
      <c r="K80" s="55">
        <f t="shared" si="10"/>
        <v>-1.3089563873733542E-2</v>
      </c>
      <c r="L80" s="55">
        <f t="shared" si="10"/>
        <v>-1.2455746374409361E-2</v>
      </c>
      <c r="M80" s="55">
        <f t="shared" si="10"/>
        <v>-1.1849827180371848E-2</v>
      </c>
      <c r="N80" s="55">
        <f t="shared" si="10"/>
        <v>-1.1270644252104238E-2</v>
      </c>
      <c r="O80" s="55">
        <f t="shared" si="10"/>
        <v>-1.071708223901041E-2</v>
      </c>
      <c r="P80" s="55">
        <f t="shared" si="10"/>
        <v>-1.0188070650561093E-2</v>
      </c>
      <c r="Q80" s="55">
        <f t="shared" si="10"/>
        <v>-9.6825820977395581E-3</v>
      </c>
      <c r="R80" s="55">
        <f t="shared" si="10"/>
        <v>-9.1996306021235388E-3</v>
      </c>
      <c r="S80" s="55">
        <f t="shared" si="10"/>
        <v>-8.7382699700400655E-3</v>
      </c>
      <c r="T80" s="55">
        <f t="shared" si="10"/>
        <v>-8.297592229325676E-3</v>
      </c>
      <c r="U80" s="55">
        <f t="shared" si="10"/>
        <v>-7.8767261263171448E-3</v>
      </c>
      <c r="V80" s="55">
        <f t="shared" si="10"/>
        <v>-7.474835680786775E-3</v>
      </c>
      <c r="W80" s="55">
        <f t="shared" si="10"/>
        <v>-7.0911187966220725E-3</v>
      </c>
      <c r="X80" s="55">
        <f t="shared" si="10"/>
        <v>-6.7248059261321522E-3</v>
      </c>
      <c r="Y80" s="55">
        <f t="shared" si="10"/>
        <v>-6.3751587859427142E-3</v>
      </c>
      <c r="Z80" s="55">
        <f t="shared" si="10"/>
        <v>-6.0414691225179253E-3</v>
      </c>
      <c r="AA80" s="55">
        <f t="shared" si="10"/>
        <v>-5.7230575254212622E-3</v>
      </c>
      <c r="AB80" s="55">
        <f t="shared" si="10"/>
        <v>-5.4192722864982498E-3</v>
      </c>
      <c r="AC80" s="55">
        <f t="shared" si="10"/>
        <v>-5.1294883032323886E-3</v>
      </c>
      <c r="AD80" s="55">
        <f t="shared" si="10"/>
        <v>-4.8531060245912789E-3</v>
      </c>
      <c r="AE80" s="55">
        <f t="shared" si="10"/>
        <v>-4.5895504377432934E-3</v>
      </c>
      <c r="AF80" s="55">
        <f t="shared" si="10"/>
        <v>-4.3382700940860592E-3</v>
      </c>
      <c r="AG80" s="55">
        <f t="shared" si="10"/>
        <v>-4.0987361730867459E-3</v>
      </c>
      <c r="AH80" s="55">
        <f t="shared" si="10"/>
        <v>-3.8704415824906105E-3</v>
      </c>
      <c r="AI80" s="55">
        <f t="shared" si="10"/>
        <v>-4.2445794995079056E-3</v>
      </c>
      <c r="AJ80" s="55">
        <f t="shared" si="10"/>
        <v>-4.0231905055303765E-3</v>
      </c>
      <c r="AK80" s="55">
        <f t="shared" si="10"/>
        <v>-3.8110971268589572E-3</v>
      </c>
      <c r="AL80" s="55">
        <f t="shared" si="10"/>
        <v>-3.6079456836639436E-3</v>
      </c>
      <c r="AM80" s="55">
        <f t="shared" si="10"/>
        <v>-3.413395213016084E-3</v>
      </c>
      <c r="AN80" s="55">
        <f t="shared" si="10"/>
        <v>-3.2271170281357262E-3</v>
      </c>
      <c r="AO80" s="55">
        <f t="shared" si="10"/>
        <v>-3.0487942925285236E-3</v>
      </c>
      <c r="AP80" s="55">
        <f t="shared" si="10"/>
        <v>-2.8781216085145005E-3</v>
      </c>
      <c r="AQ80" s="55">
        <f t="shared" si="10"/>
        <v>-2.7148046196732449E-3</v>
      </c>
      <c r="AR80" s="55">
        <f t="shared" si="10"/>
        <v>-2.5585596267436953E-3</v>
      </c>
      <c r="AS80" s="55">
        <f t="shared" si="10"/>
        <v>-2.4091132165319686E-3</v>
      </c>
      <c r="AT80" s="55">
        <f t="shared" si="10"/>
        <v>-2.2662019033953822E-3</v>
      </c>
      <c r="AU80" s="55">
        <f t="shared" si="10"/>
        <v>-2.1295717828848323E-3</v>
      </c>
      <c r="AV80" s="55">
        <f t="shared" si="10"/>
        <v>-1.9989781971414579E-3</v>
      </c>
      <c r="AW80" s="55">
        <f t="shared" si="10"/>
        <v>-1.8741854116566788E-3</v>
      </c>
      <c r="AX80" s="55">
        <f t="shared" si="10"/>
        <v>-1.7549663030175325E-3</v>
      </c>
      <c r="AY80" s="55">
        <f t="shared" si="10"/>
        <v>-1.641102057271598E-3</v>
      </c>
      <c r="AZ80" s="55">
        <f t="shared" si="10"/>
        <v>-7.832553909875408E-4</v>
      </c>
      <c r="BA80" s="55">
        <f t="shared" si="10"/>
        <v>-2.3446837486983373E-4</v>
      </c>
      <c r="BB80" s="55">
        <f t="shared" si="10"/>
        <v>-1.4621214999551245E-18</v>
      </c>
      <c r="BC80" s="55">
        <f t="shared" si="10"/>
        <v>-1.4195354368496354E-18</v>
      </c>
      <c r="BD80" s="55">
        <f t="shared" si="10"/>
        <v>-1.3781897445142092E-18</v>
      </c>
    </row>
    <row r="81" spans="1:56" x14ac:dyDescent="0.3">
      <c r="A81" s="75"/>
      <c r="B81" s="15" t="s">
        <v>18</v>
      </c>
      <c r="C81" s="15"/>
      <c r="D81" s="14" t="s">
        <v>39</v>
      </c>
      <c r="E81" s="56">
        <f>+E80</f>
        <v>0</v>
      </c>
      <c r="F81" s="56">
        <f t="shared" ref="F81:BD81" si="11">+E81+F80</f>
        <v>-5.9522242584742216E-2</v>
      </c>
      <c r="G81" s="56">
        <f t="shared" si="11"/>
        <v>-0.10670263235716411</v>
      </c>
      <c r="H81" s="56">
        <f t="shared" si="11"/>
        <v>-0.13667945496857753</v>
      </c>
      <c r="I81" s="56">
        <f t="shared" si="11"/>
        <v>-0.15112524184694998</v>
      </c>
      <c r="J81" s="56">
        <f t="shared" si="11"/>
        <v>-0.16487773215565174</v>
      </c>
      <c r="K81" s="56">
        <f t="shared" si="11"/>
        <v>-0.17796729602938527</v>
      </c>
      <c r="L81" s="56">
        <f t="shared" si="11"/>
        <v>-0.19042304240379462</v>
      </c>
      <c r="M81" s="56">
        <f t="shared" si="11"/>
        <v>-0.20227286958416646</v>
      </c>
      <c r="N81" s="56">
        <f t="shared" si="11"/>
        <v>-0.21354351383627071</v>
      </c>
      <c r="O81" s="56">
        <f t="shared" si="11"/>
        <v>-0.22426059607528112</v>
      </c>
      <c r="P81" s="56">
        <f t="shared" si="11"/>
        <v>-0.23444866672584222</v>
      </c>
      <c r="Q81" s="56">
        <f t="shared" si="11"/>
        <v>-0.24413124882358178</v>
      </c>
      <c r="R81" s="56">
        <f t="shared" si="11"/>
        <v>-0.25333087942570531</v>
      </c>
      <c r="S81" s="56">
        <f t="shared" si="11"/>
        <v>-0.26206914939574538</v>
      </c>
      <c r="T81" s="56">
        <f t="shared" si="11"/>
        <v>-0.27036674162507107</v>
      </c>
      <c r="U81" s="56">
        <f t="shared" si="11"/>
        <v>-0.2782434677513882</v>
      </c>
      <c r="V81" s="56">
        <f t="shared" si="11"/>
        <v>-0.28571830343217497</v>
      </c>
      <c r="W81" s="56">
        <f t="shared" si="11"/>
        <v>-0.29280942222879702</v>
      </c>
      <c r="X81" s="56">
        <f t="shared" si="11"/>
        <v>-0.29953422815492919</v>
      </c>
      <c r="Y81" s="56">
        <f t="shared" si="11"/>
        <v>-0.30590938694087189</v>
      </c>
      <c r="Z81" s="56">
        <f t="shared" si="11"/>
        <v>-0.31195085606338979</v>
      </c>
      <c r="AA81" s="56">
        <f t="shared" si="11"/>
        <v>-0.31767391358881103</v>
      </c>
      <c r="AB81" s="56">
        <f t="shared" si="11"/>
        <v>-0.32309318587530927</v>
      </c>
      <c r="AC81" s="56">
        <f t="shared" si="11"/>
        <v>-0.32822267417854167</v>
      </c>
      <c r="AD81" s="56">
        <f t="shared" si="11"/>
        <v>-0.33307578020313294</v>
      </c>
      <c r="AE81" s="56">
        <f t="shared" si="11"/>
        <v>-0.33766533064087623</v>
      </c>
      <c r="AF81" s="56">
        <f t="shared" si="11"/>
        <v>-0.34200360073496228</v>
      </c>
      <c r="AG81" s="56">
        <f t="shared" si="11"/>
        <v>-0.34610233690804904</v>
      </c>
      <c r="AH81" s="56">
        <f t="shared" si="11"/>
        <v>-0.34997277849053965</v>
      </c>
      <c r="AI81" s="56">
        <f t="shared" si="11"/>
        <v>-0.35421735799004755</v>
      </c>
      <c r="AJ81" s="56">
        <f t="shared" si="11"/>
        <v>-0.3582405484955779</v>
      </c>
      <c r="AK81" s="56">
        <f t="shared" si="11"/>
        <v>-0.36205164562243686</v>
      </c>
      <c r="AL81" s="56">
        <f t="shared" si="11"/>
        <v>-0.36565959130610082</v>
      </c>
      <c r="AM81" s="56">
        <f t="shared" si="11"/>
        <v>-0.36907298651911691</v>
      </c>
      <c r="AN81" s="56">
        <f t="shared" si="11"/>
        <v>-0.37230010354725263</v>
      </c>
      <c r="AO81" s="56">
        <f t="shared" si="11"/>
        <v>-0.37534889783978115</v>
      </c>
      <c r="AP81" s="56">
        <f t="shared" si="11"/>
        <v>-0.37822701944829568</v>
      </c>
      <c r="AQ81" s="56">
        <f t="shared" si="11"/>
        <v>-0.38094182406796895</v>
      </c>
      <c r="AR81" s="56">
        <f t="shared" si="11"/>
        <v>-0.38350038369471262</v>
      </c>
      <c r="AS81" s="56">
        <f t="shared" si="11"/>
        <v>-0.3859094969112446</v>
      </c>
      <c r="AT81" s="56">
        <f t="shared" si="11"/>
        <v>-0.38817569881463998</v>
      </c>
      <c r="AU81" s="56">
        <f t="shared" si="11"/>
        <v>-0.39030527059752479</v>
      </c>
      <c r="AV81" s="56">
        <f t="shared" si="11"/>
        <v>-0.39230424879466624</v>
      </c>
      <c r="AW81" s="56">
        <f t="shared" si="11"/>
        <v>-0.39417843420632293</v>
      </c>
      <c r="AX81" s="56">
        <f t="shared" si="11"/>
        <v>-0.39593340050934045</v>
      </c>
      <c r="AY81" s="56">
        <f t="shared" si="11"/>
        <v>-0.39757450256661203</v>
      </c>
      <c r="AZ81" s="56">
        <f t="shared" si="11"/>
        <v>-0.39835775795759959</v>
      </c>
      <c r="BA81" s="56">
        <f t="shared" si="11"/>
        <v>-0.39859222633246943</v>
      </c>
      <c r="BB81" s="56">
        <f t="shared" si="11"/>
        <v>-0.39859222633246943</v>
      </c>
      <c r="BC81" s="56">
        <f t="shared" si="11"/>
        <v>-0.39859222633246943</v>
      </c>
      <c r="BD81" s="56">
        <f t="shared" si="11"/>
        <v>-0.39859222633246943</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9"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9"/>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89"/>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9"/>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9"/>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9"/>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9"/>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9"/>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500-000000000000}">
      <formula1>$B$170:$B$216</formula1>
    </dataValidation>
    <dataValidation type="list" allowBlank="1" showInputMessage="1" showErrorMessage="1" sqref="B13" xr:uid="{00000000-0002-0000-0500-000001000000}">
      <formula1>$B$170:$B$214</formula1>
    </dataValidation>
  </dataValidations>
  <hyperlinks>
    <hyperlink ref="B97" r:id="rId1" xr:uid="{00000000-0004-0000-0500-000000000000}"/>
    <hyperlink ref="B100" r:id="rId2" xr:uid="{00000000-0004-0000-05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214"/>
  <sheetViews>
    <sheetView view="pageBreakPreview" zoomScale="85" zoomScaleNormal="80" zoomScaleSheetLayoutView="85" workbookViewId="0">
      <pane xSplit="2" ySplit="12" topLeftCell="C13" activePane="bottomRight" state="frozen"/>
      <selection activeCell="B5" sqref="B5:F5"/>
      <selection pane="topRight" activeCell="B5" sqref="B5:F5"/>
      <selection pane="bottomLeft" activeCell="B5" sqref="B5:F5"/>
      <selection pane="bottomRight" activeCell="H13" sqref="H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340</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-0.16839992953160457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-0.19901171420997935</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-0.21974266760727426</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-0.24052717107954658</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2</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181" t="s">
        <v>11</v>
      </c>
      <c r="B13" s="61" t="s">
        <v>197</v>
      </c>
      <c r="C13" s="60"/>
      <c r="D13" s="61" t="s">
        <v>39</v>
      </c>
      <c r="E13" s="62"/>
      <c r="F13" s="62">
        <f>-'Workings baseline'!K19/1000000+-'Workings baseline'!J19/1000000</f>
        <v>-0.11856489105058363</v>
      </c>
      <c r="G13" s="62">
        <f>-'Workings baseline'!K36/1000000+-'Workings baseline'!J36/1000000</f>
        <v>-5.8889783852140082E-2</v>
      </c>
      <c r="H13" s="62">
        <f>-'Workings baseline'!J53/1000000+-'Workings baseline'!K53/1000000</f>
        <v>-6.9641584863813222E-2</v>
      </c>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182"/>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182"/>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182"/>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182"/>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183"/>
      <c r="B18" s="123" t="s">
        <v>194</v>
      </c>
      <c r="C18" s="128"/>
      <c r="D18" s="124" t="s">
        <v>39</v>
      </c>
      <c r="E18" s="59">
        <f>SUM(E13:E17)</f>
        <v>0</v>
      </c>
      <c r="F18" s="59">
        <f t="shared" ref="F18:AW18" si="0">SUM(F13:F17)</f>
        <v>-0.11856489105058363</v>
      </c>
      <c r="G18" s="59">
        <f t="shared" si="0"/>
        <v>-5.8889783852140082E-2</v>
      </c>
      <c r="H18" s="59">
        <f t="shared" si="0"/>
        <v>-6.9641584863813222E-2</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184" t="s">
        <v>298</v>
      </c>
      <c r="B19" s="61" t="s">
        <v>197</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184"/>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184"/>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184"/>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184"/>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184"/>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185"/>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v>
      </c>
      <c r="F26" s="59">
        <f t="shared" ref="F26:BD26" si="2">F18+F25</f>
        <v>-0.11856489105058363</v>
      </c>
      <c r="G26" s="59">
        <f t="shared" si="2"/>
        <v>-5.8889783852140082E-2</v>
      </c>
      <c r="H26" s="59">
        <f t="shared" si="2"/>
        <v>-6.9641584863813222E-2</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v>
      </c>
      <c r="F28" s="35">
        <f t="shared" ref="F28:AW28" si="3">F26*F27</f>
        <v>-8.2995423735408538E-2</v>
      </c>
      <c r="G28" s="35">
        <f t="shared" si="3"/>
        <v>-4.1222848696498053E-2</v>
      </c>
      <c r="H28" s="35">
        <f t="shared" si="3"/>
        <v>-4.8749109404669255E-2</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v>
      </c>
      <c r="F29" s="35">
        <f t="shared" ref="F29:AW29" si="4">F26-F28</f>
        <v>-3.5569467315175088E-2</v>
      </c>
      <c r="G29" s="35">
        <f t="shared" si="4"/>
        <v>-1.7666935155642029E-2</v>
      </c>
      <c r="H29" s="35">
        <f t="shared" si="4"/>
        <v>-2.0892475459143967E-2</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0</v>
      </c>
      <c r="G30" s="35">
        <f>$E$28/'Fixed data'!$C$7</f>
        <v>0</v>
      </c>
      <c r="H30" s="35">
        <f>$E$28/'Fixed data'!$C$7</f>
        <v>0</v>
      </c>
      <c r="I30" s="35">
        <f>$E$28/'Fixed data'!$C$7</f>
        <v>0</v>
      </c>
      <c r="J30" s="35">
        <f>$E$28/'Fixed data'!$C$7</f>
        <v>0</v>
      </c>
      <c r="K30" s="35">
        <f>$E$28/'Fixed data'!$C$7</f>
        <v>0</v>
      </c>
      <c r="L30" s="35">
        <f>$E$28/'Fixed data'!$C$7</f>
        <v>0</v>
      </c>
      <c r="M30" s="35">
        <f>$E$28/'Fixed data'!$C$7</f>
        <v>0</v>
      </c>
      <c r="N30" s="35">
        <f>$E$28/'Fixed data'!$C$7</f>
        <v>0</v>
      </c>
      <c r="O30" s="35">
        <f>$E$28/'Fixed data'!$C$7</f>
        <v>0</v>
      </c>
      <c r="P30" s="35">
        <f>$E$28/'Fixed data'!$C$7</f>
        <v>0</v>
      </c>
      <c r="Q30" s="35">
        <f>$E$28/'Fixed data'!$C$7</f>
        <v>0</v>
      </c>
      <c r="R30" s="35">
        <f>$E$28/'Fixed data'!$C$7</f>
        <v>0</v>
      </c>
      <c r="S30" s="35">
        <f>$E$28/'Fixed data'!$C$7</f>
        <v>0</v>
      </c>
      <c r="T30" s="35">
        <f>$E$28/'Fixed data'!$C$7</f>
        <v>0</v>
      </c>
      <c r="U30" s="35">
        <f>$E$28/'Fixed data'!$C$7</f>
        <v>0</v>
      </c>
      <c r="V30" s="35">
        <f>$E$28/'Fixed data'!$C$7</f>
        <v>0</v>
      </c>
      <c r="W30" s="35">
        <f>$E$28/'Fixed data'!$C$7</f>
        <v>0</v>
      </c>
      <c r="X30" s="35">
        <f>$E$28/'Fixed data'!$C$7</f>
        <v>0</v>
      </c>
      <c r="Y30" s="35">
        <f>$E$28/'Fixed data'!$C$7</f>
        <v>0</v>
      </c>
      <c r="Z30" s="35">
        <f>$E$28/'Fixed data'!$C$7</f>
        <v>0</v>
      </c>
      <c r="AA30" s="35">
        <f>$E$28/'Fixed data'!$C$7</f>
        <v>0</v>
      </c>
      <c r="AB30" s="35">
        <f>$E$28/'Fixed data'!$C$7</f>
        <v>0</v>
      </c>
      <c r="AC30" s="35">
        <f>$E$28/'Fixed data'!$C$7</f>
        <v>0</v>
      </c>
      <c r="AD30" s="35">
        <f>$E$28/'Fixed data'!$C$7</f>
        <v>0</v>
      </c>
      <c r="AE30" s="35">
        <f>$E$28/'Fixed data'!$C$7</f>
        <v>0</v>
      </c>
      <c r="AF30" s="35">
        <f>$E$28/'Fixed data'!$C$7</f>
        <v>0</v>
      </c>
      <c r="AG30" s="35">
        <f>$E$28/'Fixed data'!$C$7</f>
        <v>0</v>
      </c>
      <c r="AH30" s="35">
        <f>$E$28/'Fixed data'!$C$7</f>
        <v>0</v>
      </c>
      <c r="AI30" s="35">
        <f>$E$28/'Fixed data'!$C$7</f>
        <v>0</v>
      </c>
      <c r="AJ30" s="35">
        <f>$E$28/'Fixed data'!$C$7</f>
        <v>0</v>
      </c>
      <c r="AK30" s="35">
        <f>$E$28/'Fixed data'!$C$7</f>
        <v>0</v>
      </c>
      <c r="AL30" s="35">
        <f>$E$28/'Fixed data'!$C$7</f>
        <v>0</v>
      </c>
      <c r="AM30" s="35">
        <f>$E$28/'Fixed data'!$C$7</f>
        <v>0</v>
      </c>
      <c r="AN30" s="35">
        <f>$E$28/'Fixed data'!$C$7</f>
        <v>0</v>
      </c>
      <c r="AO30" s="35">
        <f>$E$28/'Fixed data'!$C$7</f>
        <v>0</v>
      </c>
      <c r="AP30" s="35">
        <f>$E$28/'Fixed data'!$C$7</f>
        <v>0</v>
      </c>
      <c r="AQ30" s="35">
        <f>$E$28/'Fixed data'!$C$7</f>
        <v>0</v>
      </c>
      <c r="AR30" s="35">
        <f>$E$28/'Fixed data'!$C$7</f>
        <v>0</v>
      </c>
      <c r="AS30" s="35">
        <f>$E$28/'Fixed data'!$C$7</f>
        <v>0</v>
      </c>
      <c r="AT30" s="35">
        <f>$E$28/'Fixed data'!$C$7</f>
        <v>0</v>
      </c>
      <c r="AU30" s="35">
        <f>$E$28/'Fixed data'!$C$7</f>
        <v>0</v>
      </c>
      <c r="AV30" s="35">
        <f>$E$28/'Fixed data'!$C$7</f>
        <v>0</v>
      </c>
      <c r="AW30" s="35">
        <f>$E$28/'Fixed data'!$C$7</f>
        <v>0</v>
      </c>
      <c r="AX30" s="35">
        <f>$E$28/'Fixed data'!$C$7</f>
        <v>0</v>
      </c>
      <c r="AY30" s="35"/>
      <c r="AZ30" s="35"/>
      <c r="BA30" s="35"/>
      <c r="BB30" s="35"/>
      <c r="BC30" s="35"/>
      <c r="BD30" s="35"/>
    </row>
    <row r="31" spans="1:56" ht="16.5" hidden="1" customHeight="1" outlineLevel="1" x14ac:dyDescent="0.35">
      <c r="A31" s="114"/>
      <c r="B31" s="9" t="s">
        <v>2</v>
      </c>
      <c r="C31" s="11" t="s">
        <v>52</v>
      </c>
      <c r="D31" s="9" t="s">
        <v>39</v>
      </c>
      <c r="F31" s="35"/>
      <c r="G31" s="35">
        <f>$F$28/'Fixed data'!$C$7</f>
        <v>-1.8443427496757452E-3</v>
      </c>
      <c r="H31" s="35">
        <f>$F$28/'Fixed data'!$C$7</f>
        <v>-1.8443427496757452E-3</v>
      </c>
      <c r="I31" s="35">
        <f>$F$28/'Fixed data'!$C$7</f>
        <v>-1.8443427496757452E-3</v>
      </c>
      <c r="J31" s="35">
        <f>$F$28/'Fixed data'!$C$7</f>
        <v>-1.8443427496757452E-3</v>
      </c>
      <c r="K31" s="35">
        <f>$F$28/'Fixed data'!$C$7</f>
        <v>-1.8443427496757452E-3</v>
      </c>
      <c r="L31" s="35">
        <f>$F$28/'Fixed data'!$C$7</f>
        <v>-1.8443427496757452E-3</v>
      </c>
      <c r="M31" s="35">
        <f>$F$28/'Fixed data'!$C$7</f>
        <v>-1.8443427496757452E-3</v>
      </c>
      <c r="N31" s="35">
        <f>$F$28/'Fixed data'!$C$7</f>
        <v>-1.8443427496757452E-3</v>
      </c>
      <c r="O31" s="35">
        <f>$F$28/'Fixed data'!$C$7</f>
        <v>-1.8443427496757452E-3</v>
      </c>
      <c r="P31" s="35">
        <f>$F$28/'Fixed data'!$C$7</f>
        <v>-1.8443427496757452E-3</v>
      </c>
      <c r="Q31" s="35">
        <f>$F$28/'Fixed data'!$C$7</f>
        <v>-1.8443427496757452E-3</v>
      </c>
      <c r="R31" s="35">
        <f>$F$28/'Fixed data'!$C$7</f>
        <v>-1.8443427496757452E-3</v>
      </c>
      <c r="S31" s="35">
        <f>$F$28/'Fixed data'!$C$7</f>
        <v>-1.8443427496757452E-3</v>
      </c>
      <c r="T31" s="35">
        <f>$F$28/'Fixed data'!$C$7</f>
        <v>-1.8443427496757452E-3</v>
      </c>
      <c r="U31" s="35">
        <f>$F$28/'Fixed data'!$C$7</f>
        <v>-1.8443427496757452E-3</v>
      </c>
      <c r="V31" s="35">
        <f>$F$28/'Fixed data'!$C$7</f>
        <v>-1.8443427496757452E-3</v>
      </c>
      <c r="W31" s="35">
        <f>$F$28/'Fixed data'!$C$7</f>
        <v>-1.8443427496757452E-3</v>
      </c>
      <c r="X31" s="35">
        <f>$F$28/'Fixed data'!$C$7</f>
        <v>-1.8443427496757452E-3</v>
      </c>
      <c r="Y31" s="35">
        <f>$F$28/'Fixed data'!$C$7</f>
        <v>-1.8443427496757452E-3</v>
      </c>
      <c r="Z31" s="35">
        <f>$F$28/'Fixed data'!$C$7</f>
        <v>-1.8443427496757452E-3</v>
      </c>
      <c r="AA31" s="35">
        <f>$F$28/'Fixed data'!$C$7</f>
        <v>-1.8443427496757452E-3</v>
      </c>
      <c r="AB31" s="35">
        <f>$F$28/'Fixed data'!$C$7</f>
        <v>-1.8443427496757452E-3</v>
      </c>
      <c r="AC31" s="35">
        <f>$F$28/'Fixed data'!$C$7</f>
        <v>-1.8443427496757452E-3</v>
      </c>
      <c r="AD31" s="35">
        <f>$F$28/'Fixed data'!$C$7</f>
        <v>-1.8443427496757452E-3</v>
      </c>
      <c r="AE31" s="35">
        <f>$F$28/'Fixed data'!$C$7</f>
        <v>-1.8443427496757452E-3</v>
      </c>
      <c r="AF31" s="35">
        <f>$F$28/'Fixed data'!$C$7</f>
        <v>-1.8443427496757452E-3</v>
      </c>
      <c r="AG31" s="35">
        <f>$F$28/'Fixed data'!$C$7</f>
        <v>-1.8443427496757452E-3</v>
      </c>
      <c r="AH31" s="35">
        <f>$F$28/'Fixed data'!$C$7</f>
        <v>-1.8443427496757452E-3</v>
      </c>
      <c r="AI31" s="35">
        <f>$F$28/'Fixed data'!$C$7</f>
        <v>-1.8443427496757452E-3</v>
      </c>
      <c r="AJ31" s="35">
        <f>$F$28/'Fixed data'!$C$7</f>
        <v>-1.8443427496757452E-3</v>
      </c>
      <c r="AK31" s="35">
        <f>$F$28/'Fixed data'!$C$7</f>
        <v>-1.8443427496757452E-3</v>
      </c>
      <c r="AL31" s="35">
        <f>$F$28/'Fixed data'!$C$7</f>
        <v>-1.8443427496757452E-3</v>
      </c>
      <c r="AM31" s="35">
        <f>$F$28/'Fixed data'!$C$7</f>
        <v>-1.8443427496757452E-3</v>
      </c>
      <c r="AN31" s="35">
        <f>$F$28/'Fixed data'!$C$7</f>
        <v>-1.8443427496757452E-3</v>
      </c>
      <c r="AO31" s="35">
        <f>$F$28/'Fixed data'!$C$7</f>
        <v>-1.8443427496757452E-3</v>
      </c>
      <c r="AP31" s="35">
        <f>$F$28/'Fixed data'!$C$7</f>
        <v>-1.8443427496757452E-3</v>
      </c>
      <c r="AQ31" s="35">
        <f>$F$28/'Fixed data'!$C$7</f>
        <v>-1.8443427496757452E-3</v>
      </c>
      <c r="AR31" s="35">
        <f>$F$28/'Fixed data'!$C$7</f>
        <v>-1.8443427496757452E-3</v>
      </c>
      <c r="AS31" s="35">
        <f>$F$28/'Fixed data'!$C$7</f>
        <v>-1.8443427496757452E-3</v>
      </c>
      <c r="AT31" s="35">
        <f>$F$28/'Fixed data'!$C$7</f>
        <v>-1.8443427496757452E-3</v>
      </c>
      <c r="AU31" s="35">
        <f>$F$28/'Fixed data'!$C$7</f>
        <v>-1.8443427496757452E-3</v>
      </c>
      <c r="AV31" s="35">
        <f>$F$28/'Fixed data'!$C$7</f>
        <v>-1.8443427496757452E-3</v>
      </c>
      <c r="AW31" s="35">
        <f>$F$28/'Fixed data'!$C$7</f>
        <v>-1.8443427496757452E-3</v>
      </c>
      <c r="AX31" s="35">
        <f>$F$28/'Fixed data'!$C$7</f>
        <v>-1.8443427496757452E-3</v>
      </c>
      <c r="AY31" s="35">
        <f>$F$28/'Fixed data'!$C$7</f>
        <v>-1.8443427496757452E-3</v>
      </c>
      <c r="AZ31" s="35"/>
      <c r="BA31" s="35"/>
      <c r="BB31" s="35"/>
      <c r="BC31" s="35"/>
      <c r="BD31" s="35"/>
    </row>
    <row r="32" spans="1:56" ht="16.5" hidden="1" customHeight="1" outlineLevel="1" x14ac:dyDescent="0.35">
      <c r="A32" s="114"/>
      <c r="B32" s="9" t="s">
        <v>3</v>
      </c>
      <c r="C32" s="11" t="s">
        <v>53</v>
      </c>
      <c r="D32" s="9" t="s">
        <v>39</v>
      </c>
      <c r="F32" s="35"/>
      <c r="G32" s="35"/>
      <c r="H32" s="35">
        <f>$G$28/'Fixed data'!$C$7</f>
        <v>-9.1606330436662343E-4</v>
      </c>
      <c r="I32" s="35">
        <f>$G$28/'Fixed data'!$C$7</f>
        <v>-9.1606330436662343E-4</v>
      </c>
      <c r="J32" s="35">
        <f>$G$28/'Fixed data'!$C$7</f>
        <v>-9.1606330436662343E-4</v>
      </c>
      <c r="K32" s="35">
        <f>$G$28/'Fixed data'!$C$7</f>
        <v>-9.1606330436662343E-4</v>
      </c>
      <c r="L32" s="35">
        <f>$G$28/'Fixed data'!$C$7</f>
        <v>-9.1606330436662343E-4</v>
      </c>
      <c r="M32" s="35">
        <f>$G$28/'Fixed data'!$C$7</f>
        <v>-9.1606330436662343E-4</v>
      </c>
      <c r="N32" s="35">
        <f>$G$28/'Fixed data'!$C$7</f>
        <v>-9.1606330436662343E-4</v>
      </c>
      <c r="O32" s="35">
        <f>$G$28/'Fixed data'!$C$7</f>
        <v>-9.1606330436662343E-4</v>
      </c>
      <c r="P32" s="35">
        <f>$G$28/'Fixed data'!$C$7</f>
        <v>-9.1606330436662343E-4</v>
      </c>
      <c r="Q32" s="35">
        <f>$G$28/'Fixed data'!$C$7</f>
        <v>-9.1606330436662343E-4</v>
      </c>
      <c r="R32" s="35">
        <f>$G$28/'Fixed data'!$C$7</f>
        <v>-9.1606330436662343E-4</v>
      </c>
      <c r="S32" s="35">
        <f>$G$28/'Fixed data'!$C$7</f>
        <v>-9.1606330436662343E-4</v>
      </c>
      <c r="T32" s="35">
        <f>$G$28/'Fixed data'!$C$7</f>
        <v>-9.1606330436662343E-4</v>
      </c>
      <c r="U32" s="35">
        <f>$G$28/'Fixed data'!$C$7</f>
        <v>-9.1606330436662343E-4</v>
      </c>
      <c r="V32" s="35">
        <f>$G$28/'Fixed data'!$C$7</f>
        <v>-9.1606330436662343E-4</v>
      </c>
      <c r="W32" s="35">
        <f>$G$28/'Fixed data'!$C$7</f>
        <v>-9.1606330436662343E-4</v>
      </c>
      <c r="X32" s="35">
        <f>$G$28/'Fixed data'!$C$7</f>
        <v>-9.1606330436662343E-4</v>
      </c>
      <c r="Y32" s="35">
        <f>$G$28/'Fixed data'!$C$7</f>
        <v>-9.1606330436662343E-4</v>
      </c>
      <c r="Z32" s="35">
        <f>$G$28/'Fixed data'!$C$7</f>
        <v>-9.1606330436662343E-4</v>
      </c>
      <c r="AA32" s="35">
        <f>$G$28/'Fixed data'!$C$7</f>
        <v>-9.1606330436662343E-4</v>
      </c>
      <c r="AB32" s="35">
        <f>$G$28/'Fixed data'!$C$7</f>
        <v>-9.1606330436662343E-4</v>
      </c>
      <c r="AC32" s="35">
        <f>$G$28/'Fixed data'!$C$7</f>
        <v>-9.1606330436662343E-4</v>
      </c>
      <c r="AD32" s="35">
        <f>$G$28/'Fixed data'!$C$7</f>
        <v>-9.1606330436662343E-4</v>
      </c>
      <c r="AE32" s="35">
        <f>$G$28/'Fixed data'!$C$7</f>
        <v>-9.1606330436662343E-4</v>
      </c>
      <c r="AF32" s="35">
        <f>$G$28/'Fixed data'!$C$7</f>
        <v>-9.1606330436662343E-4</v>
      </c>
      <c r="AG32" s="35">
        <f>$G$28/'Fixed data'!$C$7</f>
        <v>-9.1606330436662343E-4</v>
      </c>
      <c r="AH32" s="35">
        <f>$G$28/'Fixed data'!$C$7</f>
        <v>-9.1606330436662343E-4</v>
      </c>
      <c r="AI32" s="35">
        <f>$G$28/'Fixed data'!$C$7</f>
        <v>-9.1606330436662343E-4</v>
      </c>
      <c r="AJ32" s="35">
        <f>$G$28/'Fixed data'!$C$7</f>
        <v>-9.1606330436662343E-4</v>
      </c>
      <c r="AK32" s="35">
        <f>$G$28/'Fixed data'!$C$7</f>
        <v>-9.1606330436662343E-4</v>
      </c>
      <c r="AL32" s="35">
        <f>$G$28/'Fixed data'!$C$7</f>
        <v>-9.1606330436662343E-4</v>
      </c>
      <c r="AM32" s="35">
        <f>$G$28/'Fixed data'!$C$7</f>
        <v>-9.1606330436662343E-4</v>
      </c>
      <c r="AN32" s="35">
        <f>$G$28/'Fixed data'!$C$7</f>
        <v>-9.1606330436662343E-4</v>
      </c>
      <c r="AO32" s="35">
        <f>$G$28/'Fixed data'!$C$7</f>
        <v>-9.1606330436662343E-4</v>
      </c>
      <c r="AP32" s="35">
        <f>$G$28/'Fixed data'!$C$7</f>
        <v>-9.1606330436662343E-4</v>
      </c>
      <c r="AQ32" s="35">
        <f>$G$28/'Fixed data'!$C$7</f>
        <v>-9.1606330436662343E-4</v>
      </c>
      <c r="AR32" s="35">
        <f>$G$28/'Fixed data'!$C$7</f>
        <v>-9.1606330436662343E-4</v>
      </c>
      <c r="AS32" s="35">
        <f>$G$28/'Fixed data'!$C$7</f>
        <v>-9.1606330436662343E-4</v>
      </c>
      <c r="AT32" s="35">
        <f>$G$28/'Fixed data'!$C$7</f>
        <v>-9.1606330436662343E-4</v>
      </c>
      <c r="AU32" s="35">
        <f>$G$28/'Fixed data'!$C$7</f>
        <v>-9.1606330436662343E-4</v>
      </c>
      <c r="AV32" s="35">
        <f>$G$28/'Fixed data'!$C$7</f>
        <v>-9.1606330436662343E-4</v>
      </c>
      <c r="AW32" s="35">
        <f>$G$28/'Fixed data'!$C$7</f>
        <v>-9.1606330436662343E-4</v>
      </c>
      <c r="AX32" s="35">
        <f>$G$28/'Fixed data'!$C$7</f>
        <v>-9.1606330436662343E-4</v>
      </c>
      <c r="AY32" s="35">
        <f>$G$28/'Fixed data'!$C$7</f>
        <v>-9.1606330436662343E-4</v>
      </c>
      <c r="AZ32" s="35">
        <f>$G$28/'Fixed data'!$C$7</f>
        <v>-9.1606330436662343E-4</v>
      </c>
      <c r="BA32" s="35"/>
      <c r="BB32" s="35"/>
      <c r="BC32" s="35"/>
      <c r="BD32" s="35"/>
    </row>
    <row r="33" spans="1:57" ht="16.5" hidden="1" customHeight="1" outlineLevel="1" x14ac:dyDescent="0.35">
      <c r="A33" s="114"/>
      <c r="B33" s="9" t="s">
        <v>4</v>
      </c>
      <c r="C33" s="11" t="s">
        <v>54</v>
      </c>
      <c r="D33" s="9" t="s">
        <v>39</v>
      </c>
      <c r="F33" s="35"/>
      <c r="G33" s="35"/>
      <c r="H33" s="35"/>
      <c r="I33" s="35">
        <f>$H$28/'Fixed data'!$C$7</f>
        <v>-1.0833135423259834E-3</v>
      </c>
      <c r="J33" s="35">
        <f>$H$28/'Fixed data'!$C$7</f>
        <v>-1.0833135423259834E-3</v>
      </c>
      <c r="K33" s="35">
        <f>$H$28/'Fixed data'!$C$7</f>
        <v>-1.0833135423259834E-3</v>
      </c>
      <c r="L33" s="35">
        <f>$H$28/'Fixed data'!$C$7</f>
        <v>-1.0833135423259834E-3</v>
      </c>
      <c r="M33" s="35">
        <f>$H$28/'Fixed data'!$C$7</f>
        <v>-1.0833135423259834E-3</v>
      </c>
      <c r="N33" s="35">
        <f>$H$28/'Fixed data'!$C$7</f>
        <v>-1.0833135423259834E-3</v>
      </c>
      <c r="O33" s="35">
        <f>$H$28/'Fixed data'!$C$7</f>
        <v>-1.0833135423259834E-3</v>
      </c>
      <c r="P33" s="35">
        <f>$H$28/'Fixed data'!$C$7</f>
        <v>-1.0833135423259834E-3</v>
      </c>
      <c r="Q33" s="35">
        <f>$H$28/'Fixed data'!$C$7</f>
        <v>-1.0833135423259834E-3</v>
      </c>
      <c r="R33" s="35">
        <f>$H$28/'Fixed data'!$C$7</f>
        <v>-1.0833135423259834E-3</v>
      </c>
      <c r="S33" s="35">
        <f>$H$28/'Fixed data'!$C$7</f>
        <v>-1.0833135423259834E-3</v>
      </c>
      <c r="T33" s="35">
        <f>$H$28/'Fixed data'!$C$7</f>
        <v>-1.0833135423259834E-3</v>
      </c>
      <c r="U33" s="35">
        <f>$H$28/'Fixed data'!$C$7</f>
        <v>-1.0833135423259834E-3</v>
      </c>
      <c r="V33" s="35">
        <f>$H$28/'Fixed data'!$C$7</f>
        <v>-1.0833135423259834E-3</v>
      </c>
      <c r="W33" s="35">
        <f>$H$28/'Fixed data'!$C$7</f>
        <v>-1.0833135423259834E-3</v>
      </c>
      <c r="X33" s="35">
        <f>$H$28/'Fixed data'!$C$7</f>
        <v>-1.0833135423259834E-3</v>
      </c>
      <c r="Y33" s="35">
        <f>$H$28/'Fixed data'!$C$7</f>
        <v>-1.0833135423259834E-3</v>
      </c>
      <c r="Z33" s="35">
        <f>$H$28/'Fixed data'!$C$7</f>
        <v>-1.0833135423259834E-3</v>
      </c>
      <c r="AA33" s="35">
        <f>$H$28/'Fixed data'!$C$7</f>
        <v>-1.0833135423259834E-3</v>
      </c>
      <c r="AB33" s="35">
        <f>$H$28/'Fixed data'!$C$7</f>
        <v>-1.0833135423259834E-3</v>
      </c>
      <c r="AC33" s="35">
        <f>$H$28/'Fixed data'!$C$7</f>
        <v>-1.0833135423259834E-3</v>
      </c>
      <c r="AD33" s="35">
        <f>$H$28/'Fixed data'!$C$7</f>
        <v>-1.0833135423259834E-3</v>
      </c>
      <c r="AE33" s="35">
        <f>$H$28/'Fixed data'!$C$7</f>
        <v>-1.0833135423259834E-3</v>
      </c>
      <c r="AF33" s="35">
        <f>$H$28/'Fixed data'!$C$7</f>
        <v>-1.0833135423259834E-3</v>
      </c>
      <c r="AG33" s="35">
        <f>$H$28/'Fixed data'!$C$7</f>
        <v>-1.0833135423259834E-3</v>
      </c>
      <c r="AH33" s="35">
        <f>$H$28/'Fixed data'!$C$7</f>
        <v>-1.0833135423259834E-3</v>
      </c>
      <c r="AI33" s="35">
        <f>$H$28/'Fixed data'!$C$7</f>
        <v>-1.0833135423259834E-3</v>
      </c>
      <c r="AJ33" s="35">
        <f>$H$28/'Fixed data'!$C$7</f>
        <v>-1.0833135423259834E-3</v>
      </c>
      <c r="AK33" s="35">
        <f>$H$28/'Fixed data'!$C$7</f>
        <v>-1.0833135423259834E-3</v>
      </c>
      <c r="AL33" s="35">
        <f>$H$28/'Fixed data'!$C$7</f>
        <v>-1.0833135423259834E-3</v>
      </c>
      <c r="AM33" s="35">
        <f>$H$28/'Fixed data'!$C$7</f>
        <v>-1.0833135423259834E-3</v>
      </c>
      <c r="AN33" s="35">
        <f>$H$28/'Fixed data'!$C$7</f>
        <v>-1.0833135423259834E-3</v>
      </c>
      <c r="AO33" s="35">
        <f>$H$28/'Fixed data'!$C$7</f>
        <v>-1.0833135423259834E-3</v>
      </c>
      <c r="AP33" s="35">
        <f>$H$28/'Fixed data'!$C$7</f>
        <v>-1.0833135423259834E-3</v>
      </c>
      <c r="AQ33" s="35">
        <f>$H$28/'Fixed data'!$C$7</f>
        <v>-1.0833135423259834E-3</v>
      </c>
      <c r="AR33" s="35">
        <f>$H$28/'Fixed data'!$C$7</f>
        <v>-1.0833135423259834E-3</v>
      </c>
      <c r="AS33" s="35">
        <f>$H$28/'Fixed data'!$C$7</f>
        <v>-1.0833135423259834E-3</v>
      </c>
      <c r="AT33" s="35">
        <f>$H$28/'Fixed data'!$C$7</f>
        <v>-1.0833135423259834E-3</v>
      </c>
      <c r="AU33" s="35">
        <f>$H$28/'Fixed data'!$C$7</f>
        <v>-1.0833135423259834E-3</v>
      </c>
      <c r="AV33" s="35">
        <f>$H$28/'Fixed data'!$C$7</f>
        <v>-1.0833135423259834E-3</v>
      </c>
      <c r="AW33" s="35">
        <f>$H$28/'Fixed data'!$C$7</f>
        <v>-1.0833135423259834E-3</v>
      </c>
      <c r="AX33" s="35">
        <f>$H$28/'Fixed data'!$C$7</f>
        <v>-1.0833135423259834E-3</v>
      </c>
      <c r="AY33" s="35">
        <f>$H$28/'Fixed data'!$C$7</f>
        <v>-1.0833135423259834E-3</v>
      </c>
      <c r="AZ33" s="35">
        <f>$H$28/'Fixed data'!$C$7</f>
        <v>-1.0833135423259834E-3</v>
      </c>
      <c r="BA33" s="35">
        <f>$H$28/'Fixed data'!$C$7</f>
        <v>-1.0833135423259834E-3</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0</v>
      </c>
      <c r="G60" s="35">
        <f t="shared" si="5"/>
        <v>-1.8443427496757452E-3</v>
      </c>
      <c r="H60" s="35">
        <f t="shared" si="5"/>
        <v>-2.7604060540423686E-3</v>
      </c>
      <c r="I60" s="35">
        <f t="shared" si="5"/>
        <v>-3.8437195963683521E-3</v>
      </c>
      <c r="J60" s="35">
        <f t="shared" si="5"/>
        <v>-3.8437195963683521E-3</v>
      </c>
      <c r="K60" s="35">
        <f t="shared" si="5"/>
        <v>-3.8437195963683521E-3</v>
      </c>
      <c r="L60" s="35">
        <f t="shared" si="5"/>
        <v>-3.8437195963683521E-3</v>
      </c>
      <c r="M60" s="35">
        <f t="shared" si="5"/>
        <v>-3.8437195963683521E-3</v>
      </c>
      <c r="N60" s="35">
        <f t="shared" si="5"/>
        <v>-3.8437195963683521E-3</v>
      </c>
      <c r="O60" s="35">
        <f t="shared" si="5"/>
        <v>-3.8437195963683521E-3</v>
      </c>
      <c r="P60" s="35">
        <f t="shared" si="5"/>
        <v>-3.8437195963683521E-3</v>
      </c>
      <c r="Q60" s="35">
        <f t="shared" si="5"/>
        <v>-3.8437195963683521E-3</v>
      </c>
      <c r="R60" s="35">
        <f t="shared" si="5"/>
        <v>-3.8437195963683521E-3</v>
      </c>
      <c r="S60" s="35">
        <f t="shared" si="5"/>
        <v>-3.8437195963683521E-3</v>
      </c>
      <c r="T60" s="35">
        <f t="shared" si="5"/>
        <v>-3.8437195963683521E-3</v>
      </c>
      <c r="U60" s="35">
        <f t="shared" si="5"/>
        <v>-3.8437195963683521E-3</v>
      </c>
      <c r="V60" s="35">
        <f t="shared" si="5"/>
        <v>-3.8437195963683521E-3</v>
      </c>
      <c r="W60" s="35">
        <f t="shared" si="5"/>
        <v>-3.8437195963683521E-3</v>
      </c>
      <c r="X60" s="35">
        <f t="shared" si="5"/>
        <v>-3.8437195963683521E-3</v>
      </c>
      <c r="Y60" s="35">
        <f t="shared" si="5"/>
        <v>-3.8437195963683521E-3</v>
      </c>
      <c r="Z60" s="35">
        <f t="shared" si="5"/>
        <v>-3.8437195963683521E-3</v>
      </c>
      <c r="AA60" s="35">
        <f t="shared" si="5"/>
        <v>-3.8437195963683521E-3</v>
      </c>
      <c r="AB60" s="35">
        <f t="shared" si="5"/>
        <v>-3.8437195963683521E-3</v>
      </c>
      <c r="AC60" s="35">
        <f t="shared" si="5"/>
        <v>-3.8437195963683521E-3</v>
      </c>
      <c r="AD60" s="35">
        <f t="shared" si="5"/>
        <v>-3.8437195963683521E-3</v>
      </c>
      <c r="AE60" s="35">
        <f t="shared" si="5"/>
        <v>-3.8437195963683521E-3</v>
      </c>
      <c r="AF60" s="35">
        <f t="shared" si="5"/>
        <v>-3.8437195963683521E-3</v>
      </c>
      <c r="AG60" s="35">
        <f t="shared" si="5"/>
        <v>-3.8437195963683521E-3</v>
      </c>
      <c r="AH60" s="35">
        <f t="shared" si="5"/>
        <v>-3.8437195963683521E-3</v>
      </c>
      <c r="AI60" s="35">
        <f t="shared" si="5"/>
        <v>-3.8437195963683521E-3</v>
      </c>
      <c r="AJ60" s="35">
        <f t="shared" si="5"/>
        <v>-3.8437195963683521E-3</v>
      </c>
      <c r="AK60" s="35">
        <f t="shared" si="5"/>
        <v>-3.8437195963683521E-3</v>
      </c>
      <c r="AL60" s="35">
        <f t="shared" si="5"/>
        <v>-3.8437195963683521E-3</v>
      </c>
      <c r="AM60" s="35">
        <f t="shared" si="5"/>
        <v>-3.8437195963683521E-3</v>
      </c>
      <c r="AN60" s="35">
        <f t="shared" si="5"/>
        <v>-3.8437195963683521E-3</v>
      </c>
      <c r="AO60" s="35">
        <f t="shared" si="5"/>
        <v>-3.8437195963683521E-3</v>
      </c>
      <c r="AP60" s="35">
        <f t="shared" si="5"/>
        <v>-3.8437195963683521E-3</v>
      </c>
      <c r="AQ60" s="35">
        <f t="shared" si="5"/>
        <v>-3.8437195963683521E-3</v>
      </c>
      <c r="AR60" s="35">
        <f t="shared" si="5"/>
        <v>-3.8437195963683521E-3</v>
      </c>
      <c r="AS60" s="35">
        <f t="shared" si="5"/>
        <v>-3.8437195963683521E-3</v>
      </c>
      <c r="AT60" s="35">
        <f t="shared" si="5"/>
        <v>-3.8437195963683521E-3</v>
      </c>
      <c r="AU60" s="35">
        <f t="shared" si="5"/>
        <v>-3.8437195963683521E-3</v>
      </c>
      <c r="AV60" s="35">
        <f t="shared" si="5"/>
        <v>-3.8437195963683521E-3</v>
      </c>
      <c r="AW60" s="35">
        <f t="shared" si="5"/>
        <v>-3.8437195963683521E-3</v>
      </c>
      <c r="AX60" s="35">
        <f t="shared" si="5"/>
        <v>-3.8437195963683521E-3</v>
      </c>
      <c r="AY60" s="35">
        <f t="shared" si="5"/>
        <v>-3.8437195963683521E-3</v>
      </c>
      <c r="AZ60" s="35">
        <f t="shared" si="5"/>
        <v>-1.9993768466926068E-3</v>
      </c>
      <c r="BA60" s="35">
        <f t="shared" si="5"/>
        <v>-1.0833135423259834E-3</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v>
      </c>
      <c r="G61" s="35">
        <f t="shared" ref="G61:BD61" si="6">F62</f>
        <v>-8.2995423735408538E-2</v>
      </c>
      <c r="H61" s="35">
        <f t="shared" si="6"/>
        <v>-0.12237392968223085</v>
      </c>
      <c r="I61" s="35">
        <f t="shared" si="6"/>
        <v>-0.16836263303285773</v>
      </c>
      <c r="J61" s="35">
        <f t="shared" si="6"/>
        <v>-0.16451891343648939</v>
      </c>
      <c r="K61" s="35">
        <f t="shared" si="6"/>
        <v>-0.16067519384012105</v>
      </c>
      <c r="L61" s="35">
        <f t="shared" si="6"/>
        <v>-0.15683147424375271</v>
      </c>
      <c r="M61" s="35">
        <f t="shared" si="6"/>
        <v>-0.15298775464738437</v>
      </c>
      <c r="N61" s="35">
        <f t="shared" si="6"/>
        <v>-0.14914403505101603</v>
      </c>
      <c r="O61" s="35">
        <f t="shared" si="6"/>
        <v>-0.14530031545464769</v>
      </c>
      <c r="P61" s="35">
        <f t="shared" si="6"/>
        <v>-0.14145659585827935</v>
      </c>
      <c r="Q61" s="35">
        <f t="shared" si="6"/>
        <v>-0.13761287626191102</v>
      </c>
      <c r="R61" s="35">
        <f t="shared" si="6"/>
        <v>-0.13376915666554268</v>
      </c>
      <c r="S61" s="35">
        <f t="shared" si="6"/>
        <v>-0.12992543706917434</v>
      </c>
      <c r="T61" s="35">
        <f t="shared" si="6"/>
        <v>-0.126081717472806</v>
      </c>
      <c r="U61" s="35">
        <f t="shared" si="6"/>
        <v>-0.12223799787643765</v>
      </c>
      <c r="V61" s="35">
        <f t="shared" si="6"/>
        <v>-0.11839427828006929</v>
      </c>
      <c r="W61" s="35">
        <f t="shared" si="6"/>
        <v>-0.11455055868370094</v>
      </c>
      <c r="X61" s="35">
        <f t="shared" si="6"/>
        <v>-0.11070683908733259</v>
      </c>
      <c r="Y61" s="35">
        <f t="shared" si="6"/>
        <v>-0.10686311949096423</v>
      </c>
      <c r="Z61" s="35">
        <f t="shared" si="6"/>
        <v>-0.10301939989459588</v>
      </c>
      <c r="AA61" s="35">
        <f t="shared" si="6"/>
        <v>-9.9175680298227528E-2</v>
      </c>
      <c r="AB61" s="35">
        <f t="shared" si="6"/>
        <v>-9.5331960701859175E-2</v>
      </c>
      <c r="AC61" s="35">
        <f t="shared" si="6"/>
        <v>-9.1488241105490822E-2</v>
      </c>
      <c r="AD61" s="35">
        <f t="shared" si="6"/>
        <v>-8.7644521509122469E-2</v>
      </c>
      <c r="AE61" s="35">
        <f t="shared" si="6"/>
        <v>-8.3800801912754116E-2</v>
      </c>
      <c r="AF61" s="35">
        <f t="shared" si="6"/>
        <v>-7.9957082316385764E-2</v>
      </c>
      <c r="AG61" s="35">
        <f t="shared" si="6"/>
        <v>-7.6113362720017411E-2</v>
      </c>
      <c r="AH61" s="35">
        <f t="shared" si="6"/>
        <v>-7.2269643123649058E-2</v>
      </c>
      <c r="AI61" s="35">
        <f t="shared" si="6"/>
        <v>-6.8425923527280705E-2</v>
      </c>
      <c r="AJ61" s="35">
        <f t="shared" si="6"/>
        <v>-6.4582203930912352E-2</v>
      </c>
      <c r="AK61" s="35">
        <f t="shared" si="6"/>
        <v>-6.0738484334543999E-2</v>
      </c>
      <c r="AL61" s="35">
        <f t="shared" si="6"/>
        <v>-5.6894764738175646E-2</v>
      </c>
      <c r="AM61" s="35">
        <f t="shared" si="6"/>
        <v>-5.3051045141807293E-2</v>
      </c>
      <c r="AN61" s="35">
        <f t="shared" si="6"/>
        <v>-4.920732554543894E-2</v>
      </c>
      <c r="AO61" s="35">
        <f t="shared" si="6"/>
        <v>-4.5363605949070587E-2</v>
      </c>
      <c r="AP61" s="35">
        <f t="shared" si="6"/>
        <v>-4.1519886352702234E-2</v>
      </c>
      <c r="AQ61" s="35">
        <f t="shared" si="6"/>
        <v>-3.7676166756333881E-2</v>
      </c>
      <c r="AR61" s="35">
        <f t="shared" si="6"/>
        <v>-3.3832447159965529E-2</v>
      </c>
      <c r="AS61" s="35">
        <f t="shared" si="6"/>
        <v>-2.9988727563597176E-2</v>
      </c>
      <c r="AT61" s="35">
        <f t="shared" si="6"/>
        <v>-2.6145007967228823E-2</v>
      </c>
      <c r="AU61" s="35">
        <f t="shared" si="6"/>
        <v>-2.230128837086047E-2</v>
      </c>
      <c r="AV61" s="35">
        <f t="shared" si="6"/>
        <v>-1.8457568774492117E-2</v>
      </c>
      <c r="AW61" s="35">
        <f t="shared" si="6"/>
        <v>-1.4613849178123764E-2</v>
      </c>
      <c r="AX61" s="35">
        <f t="shared" si="6"/>
        <v>-1.0770129581755411E-2</v>
      </c>
      <c r="AY61" s="35">
        <f t="shared" si="6"/>
        <v>-6.926409985387059E-3</v>
      </c>
      <c r="AZ61" s="35">
        <f t="shared" si="6"/>
        <v>-3.0826903890187069E-3</v>
      </c>
      <c r="BA61" s="35">
        <f t="shared" si="6"/>
        <v>-1.0833135423261001E-3</v>
      </c>
      <c r="BB61" s="35">
        <f t="shared" si="6"/>
        <v>-1.1666015375944028E-16</v>
      </c>
      <c r="BC61" s="35">
        <f t="shared" si="6"/>
        <v>-1.1666015375944028E-16</v>
      </c>
      <c r="BD61" s="35">
        <f t="shared" si="6"/>
        <v>-1.1666015375944028E-16</v>
      </c>
    </row>
    <row r="62" spans="1:56" ht="16.5" hidden="1" customHeight="1" outlineLevel="1" x14ac:dyDescent="0.3">
      <c r="A62" s="114"/>
      <c r="B62" s="9" t="s">
        <v>33</v>
      </c>
      <c r="C62" s="9" t="s">
        <v>67</v>
      </c>
      <c r="D62" s="9" t="s">
        <v>39</v>
      </c>
      <c r="E62" s="35">
        <f t="shared" ref="E62:BD62" si="7">E28-E60+E61</f>
        <v>0</v>
      </c>
      <c r="F62" s="35">
        <f t="shared" si="7"/>
        <v>-8.2995423735408538E-2</v>
      </c>
      <c r="G62" s="35">
        <f t="shared" si="7"/>
        <v>-0.12237392968223085</v>
      </c>
      <c r="H62" s="35">
        <f t="shared" si="7"/>
        <v>-0.16836263303285773</v>
      </c>
      <c r="I62" s="35">
        <f t="shared" si="7"/>
        <v>-0.16451891343648939</v>
      </c>
      <c r="J62" s="35">
        <f t="shared" si="7"/>
        <v>-0.16067519384012105</v>
      </c>
      <c r="K62" s="35">
        <f t="shared" si="7"/>
        <v>-0.15683147424375271</v>
      </c>
      <c r="L62" s="35">
        <f t="shared" si="7"/>
        <v>-0.15298775464738437</v>
      </c>
      <c r="M62" s="35">
        <f t="shared" si="7"/>
        <v>-0.14914403505101603</v>
      </c>
      <c r="N62" s="35">
        <f t="shared" si="7"/>
        <v>-0.14530031545464769</v>
      </c>
      <c r="O62" s="35">
        <f t="shared" si="7"/>
        <v>-0.14145659585827935</v>
      </c>
      <c r="P62" s="35">
        <f t="shared" si="7"/>
        <v>-0.13761287626191102</v>
      </c>
      <c r="Q62" s="35">
        <f t="shared" si="7"/>
        <v>-0.13376915666554268</v>
      </c>
      <c r="R62" s="35">
        <f t="shared" si="7"/>
        <v>-0.12992543706917434</v>
      </c>
      <c r="S62" s="35">
        <f t="shared" si="7"/>
        <v>-0.126081717472806</v>
      </c>
      <c r="T62" s="35">
        <f t="shared" si="7"/>
        <v>-0.12223799787643765</v>
      </c>
      <c r="U62" s="35">
        <f t="shared" si="7"/>
        <v>-0.11839427828006929</v>
      </c>
      <c r="V62" s="35">
        <f t="shared" si="7"/>
        <v>-0.11455055868370094</v>
      </c>
      <c r="W62" s="35">
        <f t="shared" si="7"/>
        <v>-0.11070683908733259</v>
      </c>
      <c r="X62" s="35">
        <f t="shared" si="7"/>
        <v>-0.10686311949096423</v>
      </c>
      <c r="Y62" s="35">
        <f t="shared" si="7"/>
        <v>-0.10301939989459588</v>
      </c>
      <c r="Z62" s="35">
        <f t="shared" si="7"/>
        <v>-9.9175680298227528E-2</v>
      </c>
      <c r="AA62" s="35">
        <f t="shared" si="7"/>
        <v>-9.5331960701859175E-2</v>
      </c>
      <c r="AB62" s="35">
        <f t="shared" si="7"/>
        <v>-9.1488241105490822E-2</v>
      </c>
      <c r="AC62" s="35">
        <f t="shared" si="7"/>
        <v>-8.7644521509122469E-2</v>
      </c>
      <c r="AD62" s="35">
        <f t="shared" si="7"/>
        <v>-8.3800801912754116E-2</v>
      </c>
      <c r="AE62" s="35">
        <f t="shared" si="7"/>
        <v>-7.9957082316385764E-2</v>
      </c>
      <c r="AF62" s="35">
        <f t="shared" si="7"/>
        <v>-7.6113362720017411E-2</v>
      </c>
      <c r="AG62" s="35">
        <f t="shared" si="7"/>
        <v>-7.2269643123649058E-2</v>
      </c>
      <c r="AH62" s="35">
        <f t="shared" si="7"/>
        <v>-6.8425923527280705E-2</v>
      </c>
      <c r="AI62" s="35">
        <f t="shared" si="7"/>
        <v>-6.4582203930912352E-2</v>
      </c>
      <c r="AJ62" s="35">
        <f t="shared" si="7"/>
        <v>-6.0738484334543999E-2</v>
      </c>
      <c r="AK62" s="35">
        <f t="shared" si="7"/>
        <v>-5.6894764738175646E-2</v>
      </c>
      <c r="AL62" s="35">
        <f t="shared" si="7"/>
        <v>-5.3051045141807293E-2</v>
      </c>
      <c r="AM62" s="35">
        <f t="shared" si="7"/>
        <v>-4.920732554543894E-2</v>
      </c>
      <c r="AN62" s="35">
        <f t="shared" si="7"/>
        <v>-4.5363605949070587E-2</v>
      </c>
      <c r="AO62" s="35">
        <f t="shared" si="7"/>
        <v>-4.1519886352702234E-2</v>
      </c>
      <c r="AP62" s="35">
        <f t="shared" si="7"/>
        <v>-3.7676166756333881E-2</v>
      </c>
      <c r="AQ62" s="35">
        <f t="shared" si="7"/>
        <v>-3.3832447159965529E-2</v>
      </c>
      <c r="AR62" s="35">
        <f t="shared" si="7"/>
        <v>-2.9988727563597176E-2</v>
      </c>
      <c r="AS62" s="35">
        <f t="shared" si="7"/>
        <v>-2.6145007967228823E-2</v>
      </c>
      <c r="AT62" s="35">
        <f t="shared" si="7"/>
        <v>-2.230128837086047E-2</v>
      </c>
      <c r="AU62" s="35">
        <f t="shared" si="7"/>
        <v>-1.8457568774492117E-2</v>
      </c>
      <c r="AV62" s="35">
        <f t="shared" si="7"/>
        <v>-1.4613849178123764E-2</v>
      </c>
      <c r="AW62" s="35">
        <f t="shared" si="7"/>
        <v>-1.0770129581755411E-2</v>
      </c>
      <c r="AX62" s="35">
        <f t="shared" si="7"/>
        <v>-6.926409985387059E-3</v>
      </c>
      <c r="AY62" s="35">
        <f t="shared" si="7"/>
        <v>-3.0826903890187069E-3</v>
      </c>
      <c r="AZ62" s="35">
        <f t="shared" si="7"/>
        <v>-1.0833135423261001E-3</v>
      </c>
      <c r="BA62" s="35">
        <f t="shared" si="7"/>
        <v>-1.1666015375944028E-16</v>
      </c>
      <c r="BB62" s="35">
        <f t="shared" si="7"/>
        <v>-1.1666015375944028E-16</v>
      </c>
      <c r="BC62" s="35">
        <f t="shared" si="7"/>
        <v>-1.1666015375944028E-16</v>
      </c>
      <c r="BD62" s="35">
        <f t="shared" si="7"/>
        <v>-1.1666015375944028E-16</v>
      </c>
    </row>
    <row r="63" spans="1:56" ht="16.5" collapsed="1" x14ac:dyDescent="0.3">
      <c r="A63" s="114"/>
      <c r="B63" s="9" t="s">
        <v>8</v>
      </c>
      <c r="C63" s="11" t="s">
        <v>66</v>
      </c>
      <c r="D63" s="9" t="s">
        <v>39</v>
      </c>
      <c r="E63" s="35">
        <f>AVERAGE(E61:E62)*'Fixed data'!$C$3</f>
        <v>0</v>
      </c>
      <c r="F63" s="35">
        <f>AVERAGE(F61:F62)*'Fixed data'!$C$3</f>
        <v>-1.6599084747081709E-3</v>
      </c>
      <c r="G63" s="35">
        <f>AVERAGE(G61:G62)*'Fixed data'!$C$3</f>
        <v>-4.1073870683527884E-3</v>
      </c>
      <c r="H63" s="35">
        <f>AVERAGE(H61:H62)*'Fixed data'!$C$3</f>
        <v>-5.8147312543017715E-3</v>
      </c>
      <c r="I63" s="35">
        <f>AVERAGE(I61:I62)*'Fixed data'!$C$3</f>
        <v>-6.6576309293869419E-3</v>
      </c>
      <c r="J63" s="35">
        <f>AVERAGE(J61:J62)*'Fixed data'!$C$3</f>
        <v>-6.5038821455322094E-3</v>
      </c>
      <c r="K63" s="35">
        <f>AVERAGE(K61:K62)*'Fixed data'!$C$3</f>
        <v>-6.3501333616774744E-3</v>
      </c>
      <c r="L63" s="35">
        <f>AVERAGE(L61:L62)*'Fixed data'!$C$3</f>
        <v>-6.196384577822742E-3</v>
      </c>
      <c r="M63" s="35">
        <f>AVERAGE(M61:M62)*'Fixed data'!$C$3</f>
        <v>-6.0426357939680079E-3</v>
      </c>
      <c r="N63" s="35">
        <f>AVERAGE(N61:N62)*'Fixed data'!$C$3</f>
        <v>-5.8888870101132754E-3</v>
      </c>
      <c r="O63" s="35">
        <f>AVERAGE(O61:O62)*'Fixed data'!$C$3</f>
        <v>-5.7351382262585404E-3</v>
      </c>
      <c r="P63" s="35">
        <f>AVERAGE(P61:P62)*'Fixed data'!$C$3</f>
        <v>-5.581389442403808E-3</v>
      </c>
      <c r="Q63" s="35">
        <f>AVERAGE(Q61:Q62)*'Fixed data'!$C$3</f>
        <v>-5.427640658549073E-3</v>
      </c>
      <c r="R63" s="35">
        <f>AVERAGE(R61:R62)*'Fixed data'!$C$3</f>
        <v>-5.2738918746943406E-3</v>
      </c>
      <c r="S63" s="35">
        <f>AVERAGE(S61:S62)*'Fixed data'!$C$3</f>
        <v>-5.1201430908396064E-3</v>
      </c>
      <c r="T63" s="35">
        <f>AVERAGE(T61:T62)*'Fixed data'!$C$3</f>
        <v>-4.9663943069848731E-3</v>
      </c>
      <c r="U63" s="35">
        <f>AVERAGE(U61:U62)*'Fixed data'!$C$3</f>
        <v>-4.812645523130139E-3</v>
      </c>
      <c r="V63" s="35">
        <f>AVERAGE(V61:V62)*'Fixed data'!$C$3</f>
        <v>-4.6588967392754048E-3</v>
      </c>
      <c r="W63" s="35">
        <f>AVERAGE(W61:W62)*'Fixed data'!$C$3</f>
        <v>-4.5051479554206707E-3</v>
      </c>
      <c r="X63" s="35">
        <f>AVERAGE(X61:X62)*'Fixed data'!$C$3</f>
        <v>-4.3513991715659365E-3</v>
      </c>
      <c r="Y63" s="35">
        <f>AVERAGE(Y61:Y62)*'Fixed data'!$C$3</f>
        <v>-4.1976503877112024E-3</v>
      </c>
      <c r="Z63" s="35">
        <f>AVERAGE(Z61:Z62)*'Fixed data'!$C$3</f>
        <v>-4.0439016038564682E-3</v>
      </c>
      <c r="AA63" s="35">
        <f>AVERAGE(AA61:AA62)*'Fixed data'!$C$3</f>
        <v>-3.8901528200017345E-3</v>
      </c>
      <c r="AB63" s="35">
        <f>AVERAGE(AB61:AB62)*'Fixed data'!$C$3</f>
        <v>-3.7364040361469999E-3</v>
      </c>
      <c r="AC63" s="35">
        <f>AVERAGE(AC61:AC62)*'Fixed data'!$C$3</f>
        <v>-3.5826552522922662E-3</v>
      </c>
      <c r="AD63" s="35">
        <f>AVERAGE(AD61:AD62)*'Fixed data'!$C$3</f>
        <v>-3.4289064684375316E-3</v>
      </c>
      <c r="AE63" s="35">
        <f>AVERAGE(AE61:AE62)*'Fixed data'!$C$3</f>
        <v>-3.2751576845827979E-3</v>
      </c>
      <c r="AF63" s="35">
        <f>AVERAGE(AF61:AF62)*'Fixed data'!$C$3</f>
        <v>-3.1214089007280633E-3</v>
      </c>
      <c r="AG63" s="35">
        <f>AVERAGE(AG61:AG62)*'Fixed data'!$C$3</f>
        <v>-2.9676601168733296E-3</v>
      </c>
      <c r="AH63" s="35">
        <f>AVERAGE(AH61:AH62)*'Fixed data'!$C$3</f>
        <v>-2.813911333018595E-3</v>
      </c>
      <c r="AI63" s="35">
        <f>AVERAGE(AI61:AI62)*'Fixed data'!$C$3</f>
        <v>-2.6601625491638613E-3</v>
      </c>
      <c r="AJ63" s="35">
        <f>AVERAGE(AJ61:AJ62)*'Fixed data'!$C$3</f>
        <v>-2.5064137653091267E-3</v>
      </c>
      <c r="AK63" s="35">
        <f>AVERAGE(AK61:AK62)*'Fixed data'!$C$3</f>
        <v>-2.352664981454393E-3</v>
      </c>
      <c r="AL63" s="35">
        <f>AVERAGE(AL61:AL62)*'Fixed data'!$C$3</f>
        <v>-2.1989161975996588E-3</v>
      </c>
      <c r="AM63" s="35">
        <f>AVERAGE(AM61:AM62)*'Fixed data'!$C$3</f>
        <v>-2.0451674137449247E-3</v>
      </c>
      <c r="AN63" s="35">
        <f>AVERAGE(AN61:AN62)*'Fixed data'!$C$3</f>
        <v>-1.8914186298901905E-3</v>
      </c>
      <c r="AO63" s="35">
        <f>AVERAGE(AO61:AO62)*'Fixed data'!$C$3</f>
        <v>-1.7376698460354564E-3</v>
      </c>
      <c r="AP63" s="35">
        <f>AVERAGE(AP61:AP62)*'Fixed data'!$C$3</f>
        <v>-1.5839210621807224E-3</v>
      </c>
      <c r="AQ63" s="35">
        <f>AVERAGE(AQ61:AQ62)*'Fixed data'!$C$3</f>
        <v>-1.4301722783259883E-3</v>
      </c>
      <c r="AR63" s="35">
        <f>AVERAGE(AR61:AR62)*'Fixed data'!$C$3</f>
        <v>-1.2764234944712541E-3</v>
      </c>
      <c r="AS63" s="35">
        <f>AVERAGE(AS61:AS62)*'Fixed data'!$C$3</f>
        <v>-1.12267471061652E-3</v>
      </c>
      <c r="AT63" s="35">
        <f>AVERAGE(AT61:AT62)*'Fixed data'!$C$3</f>
        <v>-9.6892592676178584E-4</v>
      </c>
      <c r="AU63" s="35">
        <f>AVERAGE(AU61:AU62)*'Fixed data'!$C$3</f>
        <v>-8.151771429070518E-4</v>
      </c>
      <c r="AV63" s="35">
        <f>AVERAGE(AV61:AV62)*'Fixed data'!$C$3</f>
        <v>-6.6142835905231765E-4</v>
      </c>
      <c r="AW63" s="35">
        <f>AVERAGE(AW61:AW62)*'Fixed data'!$C$3</f>
        <v>-5.0767957519758349E-4</v>
      </c>
      <c r="AX63" s="35">
        <f>AVERAGE(AX61:AX62)*'Fixed data'!$C$3</f>
        <v>-3.539307913428494E-4</v>
      </c>
      <c r="AY63" s="35">
        <f>AVERAGE(AY61:AY62)*'Fixed data'!$C$3</f>
        <v>-2.0018200748811533E-4</v>
      </c>
      <c r="AZ63" s="35">
        <f>AVERAGE(AZ61:AZ62)*'Fixed data'!$C$3</f>
        <v>-8.3320078626896127E-5</v>
      </c>
      <c r="BA63" s="35">
        <f>AVERAGE(BA61:BA62)*'Fixed data'!$C$3</f>
        <v>-2.1666270846524335E-5</v>
      </c>
      <c r="BB63" s="35">
        <f>AVERAGE(BB61:BB62)*'Fixed data'!$C$3</f>
        <v>-4.666406150377611E-18</v>
      </c>
      <c r="BC63" s="35">
        <f>AVERAGE(BC61:BC62)*'Fixed data'!$C$3</f>
        <v>-4.666406150377611E-18</v>
      </c>
      <c r="BD63" s="35">
        <f>AVERAGE(BD61:BD62)*'Fixed data'!$C$3</f>
        <v>-4.666406150377611E-18</v>
      </c>
    </row>
    <row r="64" spans="1:56" ht="15.75" thickBot="1" x14ac:dyDescent="0.35">
      <c r="A64" s="113"/>
      <c r="B64" s="12" t="s">
        <v>92</v>
      </c>
      <c r="C64" s="12" t="s">
        <v>44</v>
      </c>
      <c r="D64" s="12" t="s">
        <v>39</v>
      </c>
      <c r="E64" s="53">
        <f t="shared" ref="E64:BD64" si="8">E29+E60+E63</f>
        <v>0</v>
      </c>
      <c r="F64" s="53">
        <f t="shared" si="8"/>
        <v>-3.7229375789883258E-2</v>
      </c>
      <c r="G64" s="53">
        <f t="shared" si="8"/>
        <v>-2.3618664973670562E-2</v>
      </c>
      <c r="H64" s="53">
        <f t="shared" si="8"/>
        <v>-2.9467612767488105E-2</v>
      </c>
      <c r="I64" s="53">
        <f t="shared" si="8"/>
        <v>-1.0501350525755293E-2</v>
      </c>
      <c r="J64" s="53">
        <f t="shared" si="8"/>
        <v>-1.0347601741900561E-2</v>
      </c>
      <c r="K64" s="53">
        <f t="shared" si="8"/>
        <v>-1.0193852958045826E-2</v>
      </c>
      <c r="L64" s="53">
        <f t="shared" si="8"/>
        <v>-1.0040104174191093E-2</v>
      </c>
      <c r="M64" s="53">
        <f t="shared" si="8"/>
        <v>-9.8863553903363599E-3</v>
      </c>
      <c r="N64" s="53">
        <f t="shared" si="8"/>
        <v>-9.7326066064816266E-3</v>
      </c>
      <c r="O64" s="53">
        <f t="shared" si="8"/>
        <v>-9.5788578226268933E-3</v>
      </c>
      <c r="P64" s="53">
        <f t="shared" si="8"/>
        <v>-9.4251090387721601E-3</v>
      </c>
      <c r="Q64" s="53">
        <f t="shared" si="8"/>
        <v>-9.271360254917425E-3</v>
      </c>
      <c r="R64" s="53">
        <f t="shared" si="8"/>
        <v>-9.1176114710626935E-3</v>
      </c>
      <c r="S64" s="53">
        <f t="shared" si="8"/>
        <v>-8.9638626872079585E-3</v>
      </c>
      <c r="T64" s="53">
        <f t="shared" si="8"/>
        <v>-8.8101139033532252E-3</v>
      </c>
      <c r="U64" s="53">
        <f t="shared" si="8"/>
        <v>-8.6563651194984902E-3</v>
      </c>
      <c r="V64" s="53">
        <f t="shared" si="8"/>
        <v>-8.5026163356437569E-3</v>
      </c>
      <c r="W64" s="53">
        <f t="shared" si="8"/>
        <v>-8.3488675517890236E-3</v>
      </c>
      <c r="X64" s="53">
        <f t="shared" si="8"/>
        <v>-8.1951187679342886E-3</v>
      </c>
      <c r="Y64" s="53">
        <f t="shared" si="8"/>
        <v>-8.0413699840795536E-3</v>
      </c>
      <c r="Z64" s="53">
        <f t="shared" si="8"/>
        <v>-7.8876212002248203E-3</v>
      </c>
      <c r="AA64" s="53">
        <f t="shared" si="8"/>
        <v>-7.733872416370087E-3</v>
      </c>
      <c r="AB64" s="53">
        <f t="shared" si="8"/>
        <v>-7.580123632515352E-3</v>
      </c>
      <c r="AC64" s="53">
        <f t="shared" si="8"/>
        <v>-7.4263748486606187E-3</v>
      </c>
      <c r="AD64" s="53">
        <f t="shared" si="8"/>
        <v>-7.2726260648058837E-3</v>
      </c>
      <c r="AE64" s="53">
        <f t="shared" si="8"/>
        <v>-7.1188772809511504E-3</v>
      </c>
      <c r="AF64" s="53">
        <f t="shared" si="8"/>
        <v>-6.9651284970964154E-3</v>
      </c>
      <c r="AG64" s="53">
        <f t="shared" si="8"/>
        <v>-6.8113797132416821E-3</v>
      </c>
      <c r="AH64" s="53">
        <f t="shared" si="8"/>
        <v>-6.6576309293869471E-3</v>
      </c>
      <c r="AI64" s="53">
        <f t="shared" si="8"/>
        <v>-6.5038821455322138E-3</v>
      </c>
      <c r="AJ64" s="53">
        <f t="shared" si="8"/>
        <v>-6.3501333616774788E-3</v>
      </c>
      <c r="AK64" s="53">
        <f t="shared" si="8"/>
        <v>-6.1963845778227455E-3</v>
      </c>
      <c r="AL64" s="53">
        <f t="shared" si="8"/>
        <v>-6.0426357939680105E-3</v>
      </c>
      <c r="AM64" s="53">
        <f t="shared" si="8"/>
        <v>-5.8888870101132772E-3</v>
      </c>
      <c r="AN64" s="53">
        <f t="shared" si="8"/>
        <v>-5.7351382262585422E-3</v>
      </c>
      <c r="AO64" s="53">
        <f t="shared" si="8"/>
        <v>-5.5813894424038089E-3</v>
      </c>
      <c r="AP64" s="53">
        <f t="shared" si="8"/>
        <v>-5.4276406585490747E-3</v>
      </c>
      <c r="AQ64" s="53">
        <f t="shared" si="8"/>
        <v>-5.2738918746943406E-3</v>
      </c>
      <c r="AR64" s="53">
        <f t="shared" si="8"/>
        <v>-5.1201430908396064E-3</v>
      </c>
      <c r="AS64" s="53">
        <f t="shared" si="8"/>
        <v>-4.9663943069848723E-3</v>
      </c>
      <c r="AT64" s="53">
        <f t="shared" si="8"/>
        <v>-4.8126455231301381E-3</v>
      </c>
      <c r="AU64" s="53">
        <f t="shared" si="8"/>
        <v>-4.658896739275404E-3</v>
      </c>
      <c r="AV64" s="53">
        <f t="shared" si="8"/>
        <v>-4.5051479554206698E-3</v>
      </c>
      <c r="AW64" s="53">
        <f t="shared" si="8"/>
        <v>-4.3513991715659357E-3</v>
      </c>
      <c r="AX64" s="53">
        <f t="shared" si="8"/>
        <v>-4.1976503877112015E-3</v>
      </c>
      <c r="AY64" s="53">
        <f t="shared" si="8"/>
        <v>-4.0439016038564674E-3</v>
      </c>
      <c r="AZ64" s="53">
        <f t="shared" si="8"/>
        <v>-2.0826969253195031E-3</v>
      </c>
      <c r="BA64" s="53">
        <f t="shared" si="8"/>
        <v>-1.1049798131725077E-3</v>
      </c>
      <c r="BB64" s="53">
        <f t="shared" si="8"/>
        <v>-4.666406150377611E-18</v>
      </c>
      <c r="BC64" s="53">
        <f t="shared" si="8"/>
        <v>-4.666406150377611E-18</v>
      </c>
      <c r="BD64" s="53">
        <f t="shared" si="8"/>
        <v>-4.666406150377611E-18</v>
      </c>
    </row>
    <row r="65" spans="1:56" ht="12.75" customHeight="1" x14ac:dyDescent="0.3">
      <c r="A65" s="186"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187"/>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187"/>
      <c r="B67" s="9" t="s">
        <v>295</v>
      </c>
      <c r="C67" s="11"/>
      <c r="D67" s="11" t="s">
        <v>39</v>
      </c>
      <c r="E67" s="82">
        <f>'Fixed data'!$G$7*E$88/1000000</f>
        <v>0</v>
      </c>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187"/>
      <c r="B68" s="9" t="s">
        <v>296</v>
      </c>
      <c r="C68" s="9"/>
      <c r="D68" s="9" t="s">
        <v>39</v>
      </c>
      <c r="E68" s="82">
        <f>'Fixed data'!$G$8*E89/1000000</f>
        <v>0</v>
      </c>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187"/>
      <c r="B69" s="4" t="s">
        <v>200</v>
      </c>
      <c r="D69" s="9" t="s">
        <v>39</v>
      </c>
      <c r="E69" s="35"/>
      <c r="F69" s="35">
        <f>F90*'Fixed data'!I$5/1000000</f>
        <v>0</v>
      </c>
      <c r="G69" s="35">
        <f>G90*'Fixed data'!J$5/1000000</f>
        <v>0</v>
      </c>
      <c r="H69" s="35">
        <f>H90*'Fixed data'!K$5/1000000</f>
        <v>0</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187"/>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187"/>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187"/>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187"/>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187"/>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187"/>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188"/>
      <c r="B76" s="13" t="s">
        <v>98</v>
      </c>
      <c r="C76" s="13"/>
      <c r="D76" s="13" t="s">
        <v>39</v>
      </c>
      <c r="E76" s="53">
        <f>SUM(E65:E75)</f>
        <v>0</v>
      </c>
      <c r="F76" s="53">
        <f t="shared" ref="F76:BD76" si="9">SUM(F65:F75)</f>
        <v>0</v>
      </c>
      <c r="G76" s="53">
        <f t="shared" si="9"/>
        <v>0</v>
      </c>
      <c r="H76" s="53">
        <f t="shared" si="9"/>
        <v>0</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0</v>
      </c>
      <c r="F77" s="54">
        <f>IF('Fixed data'!$G$19=FALSE,F64+F76,F64)</f>
        <v>-3.7229375789883258E-2</v>
      </c>
      <c r="G77" s="54">
        <f>IF('Fixed data'!$G$19=FALSE,G64+G76,G64)</f>
        <v>-2.3618664973670562E-2</v>
      </c>
      <c r="H77" s="54">
        <f>IF('Fixed data'!$G$19=FALSE,H64+H76,H64)</f>
        <v>-2.9467612767488105E-2</v>
      </c>
      <c r="I77" s="54">
        <f>IF('Fixed data'!$G$19=FALSE,I64+I76,I64)</f>
        <v>-1.0501350525755293E-2</v>
      </c>
      <c r="J77" s="54">
        <f>IF('Fixed data'!$G$19=FALSE,J64+J76,J64)</f>
        <v>-1.0347601741900561E-2</v>
      </c>
      <c r="K77" s="54">
        <f>IF('Fixed data'!$G$19=FALSE,K64+K76,K64)</f>
        <v>-1.0193852958045826E-2</v>
      </c>
      <c r="L77" s="54">
        <f>IF('Fixed data'!$G$19=FALSE,L64+L76,L64)</f>
        <v>-1.0040104174191093E-2</v>
      </c>
      <c r="M77" s="54">
        <f>IF('Fixed data'!$G$19=FALSE,M64+M76,M64)</f>
        <v>-9.8863553903363599E-3</v>
      </c>
      <c r="N77" s="54">
        <f>IF('Fixed data'!$G$19=FALSE,N64+N76,N64)</f>
        <v>-9.7326066064816266E-3</v>
      </c>
      <c r="O77" s="54">
        <f>IF('Fixed data'!$G$19=FALSE,O64+O76,O64)</f>
        <v>-9.5788578226268933E-3</v>
      </c>
      <c r="P77" s="54">
        <f>IF('Fixed data'!$G$19=FALSE,P64+P76,P64)</f>
        <v>-9.4251090387721601E-3</v>
      </c>
      <c r="Q77" s="54">
        <f>IF('Fixed data'!$G$19=FALSE,Q64+Q76,Q64)</f>
        <v>-9.271360254917425E-3</v>
      </c>
      <c r="R77" s="54">
        <f>IF('Fixed data'!$G$19=FALSE,R64+R76,R64)</f>
        <v>-9.1176114710626935E-3</v>
      </c>
      <c r="S77" s="54">
        <f>IF('Fixed data'!$G$19=FALSE,S64+S76,S64)</f>
        <v>-8.9638626872079585E-3</v>
      </c>
      <c r="T77" s="54">
        <f>IF('Fixed data'!$G$19=FALSE,T64+T76,T64)</f>
        <v>-8.8101139033532252E-3</v>
      </c>
      <c r="U77" s="54">
        <f>IF('Fixed data'!$G$19=FALSE,U64+U76,U64)</f>
        <v>-8.6563651194984902E-3</v>
      </c>
      <c r="V77" s="54">
        <f>IF('Fixed data'!$G$19=FALSE,V64+V76,V64)</f>
        <v>-8.5026163356437569E-3</v>
      </c>
      <c r="W77" s="54">
        <f>IF('Fixed data'!$G$19=FALSE,W64+W76,W64)</f>
        <v>-8.3488675517890236E-3</v>
      </c>
      <c r="X77" s="54">
        <f>IF('Fixed data'!$G$19=FALSE,X64+X76,X64)</f>
        <v>-8.1951187679342886E-3</v>
      </c>
      <c r="Y77" s="54">
        <f>IF('Fixed data'!$G$19=FALSE,Y64+Y76,Y64)</f>
        <v>-8.0413699840795536E-3</v>
      </c>
      <c r="Z77" s="54">
        <f>IF('Fixed data'!$G$19=FALSE,Z64+Z76,Z64)</f>
        <v>-7.8876212002248203E-3</v>
      </c>
      <c r="AA77" s="54">
        <f>IF('Fixed data'!$G$19=FALSE,AA64+AA76,AA64)</f>
        <v>-7.733872416370087E-3</v>
      </c>
      <c r="AB77" s="54">
        <f>IF('Fixed data'!$G$19=FALSE,AB64+AB76,AB64)</f>
        <v>-7.580123632515352E-3</v>
      </c>
      <c r="AC77" s="54">
        <f>IF('Fixed data'!$G$19=FALSE,AC64+AC76,AC64)</f>
        <v>-7.4263748486606187E-3</v>
      </c>
      <c r="AD77" s="54">
        <f>IF('Fixed data'!$G$19=FALSE,AD64+AD76,AD64)</f>
        <v>-7.2726260648058837E-3</v>
      </c>
      <c r="AE77" s="54">
        <f>IF('Fixed data'!$G$19=FALSE,AE64+AE76,AE64)</f>
        <v>-7.1188772809511504E-3</v>
      </c>
      <c r="AF77" s="54">
        <f>IF('Fixed data'!$G$19=FALSE,AF64+AF76,AF64)</f>
        <v>-6.9651284970964154E-3</v>
      </c>
      <c r="AG77" s="54">
        <f>IF('Fixed data'!$G$19=FALSE,AG64+AG76,AG64)</f>
        <v>-6.8113797132416821E-3</v>
      </c>
      <c r="AH77" s="54">
        <f>IF('Fixed data'!$G$19=FALSE,AH64+AH76,AH64)</f>
        <v>-6.6576309293869471E-3</v>
      </c>
      <c r="AI77" s="54">
        <f>IF('Fixed data'!$G$19=FALSE,AI64+AI76,AI64)</f>
        <v>-6.5038821455322138E-3</v>
      </c>
      <c r="AJ77" s="54">
        <f>IF('Fixed data'!$G$19=FALSE,AJ64+AJ76,AJ64)</f>
        <v>-6.3501333616774788E-3</v>
      </c>
      <c r="AK77" s="54">
        <f>IF('Fixed data'!$G$19=FALSE,AK64+AK76,AK64)</f>
        <v>-6.1963845778227455E-3</v>
      </c>
      <c r="AL77" s="54">
        <f>IF('Fixed data'!$G$19=FALSE,AL64+AL76,AL64)</f>
        <v>-6.0426357939680105E-3</v>
      </c>
      <c r="AM77" s="54">
        <f>IF('Fixed data'!$G$19=FALSE,AM64+AM76,AM64)</f>
        <v>-5.8888870101132772E-3</v>
      </c>
      <c r="AN77" s="54">
        <f>IF('Fixed data'!$G$19=FALSE,AN64+AN76,AN64)</f>
        <v>-5.7351382262585422E-3</v>
      </c>
      <c r="AO77" s="54">
        <f>IF('Fixed data'!$G$19=FALSE,AO64+AO76,AO64)</f>
        <v>-5.5813894424038089E-3</v>
      </c>
      <c r="AP77" s="54">
        <f>IF('Fixed data'!$G$19=FALSE,AP64+AP76,AP64)</f>
        <v>-5.4276406585490747E-3</v>
      </c>
      <c r="AQ77" s="54">
        <f>IF('Fixed data'!$G$19=FALSE,AQ64+AQ76,AQ64)</f>
        <v>-5.2738918746943406E-3</v>
      </c>
      <c r="AR77" s="54">
        <f>IF('Fixed data'!$G$19=FALSE,AR64+AR76,AR64)</f>
        <v>-5.1201430908396064E-3</v>
      </c>
      <c r="AS77" s="54">
        <f>IF('Fixed data'!$G$19=FALSE,AS64+AS76,AS64)</f>
        <v>-4.9663943069848723E-3</v>
      </c>
      <c r="AT77" s="54">
        <f>IF('Fixed data'!$G$19=FALSE,AT64+AT76,AT64)</f>
        <v>-4.8126455231301381E-3</v>
      </c>
      <c r="AU77" s="54">
        <f>IF('Fixed data'!$G$19=FALSE,AU64+AU76,AU64)</f>
        <v>-4.658896739275404E-3</v>
      </c>
      <c r="AV77" s="54">
        <f>IF('Fixed data'!$G$19=FALSE,AV64+AV76,AV64)</f>
        <v>-4.5051479554206698E-3</v>
      </c>
      <c r="AW77" s="54">
        <f>IF('Fixed data'!$G$19=FALSE,AW64+AW76,AW64)</f>
        <v>-4.3513991715659357E-3</v>
      </c>
      <c r="AX77" s="54">
        <f>IF('Fixed data'!$G$19=FALSE,AX64+AX76,AX64)</f>
        <v>-4.1976503877112015E-3</v>
      </c>
      <c r="AY77" s="54">
        <f>IF('Fixed data'!$G$19=FALSE,AY64+AY76,AY64)</f>
        <v>-4.0439016038564674E-3</v>
      </c>
      <c r="AZ77" s="54">
        <f>IF('Fixed data'!$G$19=FALSE,AZ64+AZ76,AZ64)</f>
        <v>-2.0826969253195031E-3</v>
      </c>
      <c r="BA77" s="54">
        <f>IF('Fixed data'!$G$19=FALSE,BA64+BA76,BA64)</f>
        <v>-1.1049798131725077E-3</v>
      </c>
      <c r="BB77" s="54">
        <f>IF('Fixed data'!$G$19=FALSE,BB64+BB76,BB64)</f>
        <v>-4.666406150377611E-18</v>
      </c>
      <c r="BC77" s="54">
        <f>IF('Fixed data'!$G$19=FALSE,BC64+BC76,BC64)</f>
        <v>-4.666406150377611E-18</v>
      </c>
      <c r="BD77" s="54">
        <f>IF('Fixed data'!$G$19=FALSE,BD64+BD76,BD64)</f>
        <v>-4.666406150377611E-18</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0</v>
      </c>
      <c r="F80" s="55">
        <f t="shared" ref="F80:BD80" si="10">F77*F78</f>
        <v>-3.4754020667817929E-2</v>
      </c>
      <c r="G80" s="55">
        <f t="shared" si="10"/>
        <v>-2.1302682590618977E-2</v>
      </c>
      <c r="H80" s="55">
        <f t="shared" si="10"/>
        <v>-2.5679322115058727E-2</v>
      </c>
      <c r="I80" s="55">
        <f t="shared" si="10"/>
        <v>-8.841855358461612E-3</v>
      </c>
      <c r="J80" s="55">
        <f t="shared" si="10"/>
        <v>-8.4177806840761323E-3</v>
      </c>
      <c r="K80" s="55">
        <f t="shared" si="10"/>
        <v>-8.0122762795640304E-3</v>
      </c>
      <c r="L80" s="55">
        <f t="shared" si="10"/>
        <v>-7.6245711354957311E-3</v>
      </c>
      <c r="M80" s="55">
        <f t="shared" si="10"/>
        <v>-7.2539251519635299E-3</v>
      </c>
      <c r="N80" s="55">
        <f t="shared" si="10"/>
        <v>-6.8996279297708464E-3</v>
      </c>
      <c r="O80" s="55">
        <f t="shared" si="10"/>
        <v>-6.5609976080301729E-3</v>
      </c>
      <c r="P80" s="55">
        <f t="shared" si="10"/>
        <v>-6.2373797464133221E-3</v>
      </c>
      <c r="Q80" s="55">
        <f t="shared" si="10"/>
        <v>-5.92814625036328E-3</v>
      </c>
      <c r="R80" s="55">
        <f t="shared" si="10"/>
        <v>-5.632694337640241E-3</v>
      </c>
      <c r="S80" s="55">
        <f t="shared" si="10"/>
        <v>-5.3504455446353651E-3</v>
      </c>
      <c r="T80" s="55">
        <f t="shared" si="10"/>
        <v>-5.0808447709444465E-3</v>
      </c>
      <c r="U80" s="55">
        <f t="shared" si="10"/>
        <v>-4.823359360750205E-3</v>
      </c>
      <c r="V80" s="55">
        <f t="shared" si="10"/>
        <v>-4.5774782196163072E-3</v>
      </c>
      <c r="W80" s="55">
        <f t="shared" si="10"/>
        <v>-4.3427109653485976E-3</v>
      </c>
      <c r="X80" s="55">
        <f t="shared" si="10"/>
        <v>-4.1185871116294782E-3</v>
      </c>
      <c r="Y80" s="55">
        <f t="shared" si="10"/>
        <v>-3.9046552831799334E-3</v>
      </c>
      <c r="Z80" s="55">
        <f t="shared" si="10"/>
        <v>-3.7004824612504217E-3</v>
      </c>
      <c r="AA80" s="55">
        <f t="shared" si="10"/>
        <v>-3.5056532582869518E-3</v>
      </c>
      <c r="AB80" s="55">
        <f t="shared" si="10"/>
        <v>-3.319769220661923E-3</v>
      </c>
      <c r="AC80" s="55">
        <f t="shared" si="10"/>
        <v>-3.1424481584011099E-3</v>
      </c>
      <c r="AD80" s="55">
        <f t="shared" si="10"/>
        <v>-2.9733235008783153E-3</v>
      </c>
      <c r="AE80" s="55">
        <f t="shared" si="10"/>
        <v>-2.8120436774879262E-3</v>
      </c>
      <c r="AF80" s="55">
        <f t="shared" si="10"/>
        <v>-2.6582715223428233E-3</v>
      </c>
      <c r="AG80" s="55">
        <f t="shared" si="10"/>
        <v>-2.5116837020810008E-3</v>
      </c>
      <c r="AH80" s="55">
        <f t="shared" si="10"/>
        <v>-2.3719701658987107E-3</v>
      </c>
      <c r="AI80" s="55">
        <f t="shared" si="10"/>
        <v>-2.6014692518555147E-3</v>
      </c>
      <c r="AJ80" s="55">
        <f t="shared" si="10"/>
        <v>-2.4659919560480318E-3</v>
      </c>
      <c r="AK80" s="55">
        <f t="shared" si="10"/>
        <v>-2.3361996207026401E-3</v>
      </c>
      <c r="AL80" s="55">
        <f t="shared" si="10"/>
        <v>-2.2118760133843026E-3</v>
      </c>
      <c r="AM80" s="55">
        <f t="shared" si="10"/>
        <v>-2.0928126749637315E-3</v>
      </c>
      <c r="AN80" s="55">
        <f t="shared" si="10"/>
        <v>-1.9788086502412899E-3</v>
      </c>
      <c r="AO80" s="55">
        <f t="shared" si="10"/>
        <v>-1.8696702276683253E-3</v>
      </c>
      <c r="AP80" s="55">
        <f t="shared" si="10"/>
        <v>-1.7652106878645114E-3</v>
      </c>
      <c r="AQ80" s="55">
        <f t="shared" si="10"/>
        <v>-1.6652500606396147E-3</v>
      </c>
      <c r="AR80" s="55">
        <f t="shared" si="10"/>
        <v>-1.5696148902376245E-3</v>
      </c>
      <c r="AS80" s="55">
        <f t="shared" si="10"/>
        <v>-1.4781380085303905E-3</v>
      </c>
      <c r="AT80" s="55">
        <f t="shared" si="10"/>
        <v>-1.3906583158968611E-3</v>
      </c>
      <c r="AU80" s="55">
        <f t="shared" si="10"/>
        <v>-1.3070205695326078E-3</v>
      </c>
      <c r="AV80" s="55">
        <f t="shared" si="10"/>
        <v>-1.2270751789427005E-3</v>
      </c>
      <c r="AW80" s="55">
        <f t="shared" si="10"/>
        <v>-1.1506780083790696E-3</v>
      </c>
      <c r="AX80" s="55">
        <f t="shared" si="10"/>
        <v>-1.077690185991312E-3</v>
      </c>
      <c r="AY80" s="55">
        <f t="shared" si="10"/>
        <v>-1.0079779194674648E-3</v>
      </c>
      <c r="AZ80" s="55">
        <f t="shared" si="10"/>
        <v>-5.0401015866738451E-4</v>
      </c>
      <c r="BA80" s="55">
        <f t="shared" si="10"/>
        <v>-2.5961532996169093E-4</v>
      </c>
      <c r="BB80" s="55">
        <f t="shared" si="10"/>
        <v>-1.0644402800755844E-18</v>
      </c>
      <c r="BC80" s="55">
        <f t="shared" si="10"/>
        <v>-1.0334371651219267E-18</v>
      </c>
      <c r="BD80" s="55">
        <f t="shared" si="10"/>
        <v>-1.0033370535164335E-18</v>
      </c>
    </row>
    <row r="81" spans="1:56" x14ac:dyDescent="0.3">
      <c r="A81" s="75"/>
      <c r="B81" s="15" t="s">
        <v>18</v>
      </c>
      <c r="C81" s="15"/>
      <c r="D81" s="14" t="s">
        <v>39</v>
      </c>
      <c r="E81" s="56">
        <f>+E80</f>
        <v>0</v>
      </c>
      <c r="F81" s="56">
        <f t="shared" ref="F81:BD81" si="11">+E81+F80</f>
        <v>-3.4754020667817929E-2</v>
      </c>
      <c r="G81" s="56">
        <f t="shared" si="11"/>
        <v>-5.605670325843691E-2</v>
      </c>
      <c r="H81" s="56">
        <f t="shared" si="11"/>
        <v>-8.1736025373495641E-2</v>
      </c>
      <c r="I81" s="56">
        <f t="shared" si="11"/>
        <v>-9.0577880731957258E-2</v>
      </c>
      <c r="J81" s="56">
        <f t="shared" si="11"/>
        <v>-9.8995661416033387E-2</v>
      </c>
      <c r="K81" s="56">
        <f t="shared" si="11"/>
        <v>-0.10700793769559741</v>
      </c>
      <c r="L81" s="56">
        <f t="shared" si="11"/>
        <v>-0.11463250883109315</v>
      </c>
      <c r="M81" s="56">
        <f t="shared" si="11"/>
        <v>-0.12188643398305668</v>
      </c>
      <c r="N81" s="56">
        <f t="shared" si="11"/>
        <v>-0.12878606191282752</v>
      </c>
      <c r="O81" s="56">
        <f t="shared" si="11"/>
        <v>-0.13534705952085768</v>
      </c>
      <c r="P81" s="56">
        <f t="shared" si="11"/>
        <v>-0.14158443926727102</v>
      </c>
      <c r="Q81" s="56">
        <f t="shared" si="11"/>
        <v>-0.1475125855176343</v>
      </c>
      <c r="R81" s="56">
        <f t="shared" si="11"/>
        <v>-0.15314527985527454</v>
      </c>
      <c r="S81" s="56">
        <f t="shared" si="11"/>
        <v>-0.15849572539990991</v>
      </c>
      <c r="T81" s="56">
        <f t="shared" si="11"/>
        <v>-0.16357657017085436</v>
      </c>
      <c r="U81" s="56">
        <f t="shared" si="11"/>
        <v>-0.16839992953160457</v>
      </c>
      <c r="V81" s="56">
        <f t="shared" si="11"/>
        <v>-0.17297740775122089</v>
      </c>
      <c r="W81" s="56">
        <f t="shared" si="11"/>
        <v>-0.1773201187165695</v>
      </c>
      <c r="X81" s="56">
        <f t="shared" si="11"/>
        <v>-0.18143870582819899</v>
      </c>
      <c r="Y81" s="56">
        <f t="shared" si="11"/>
        <v>-0.18534336111137892</v>
      </c>
      <c r="Z81" s="56">
        <f t="shared" si="11"/>
        <v>-0.18904384357262935</v>
      </c>
      <c r="AA81" s="56">
        <f t="shared" si="11"/>
        <v>-0.19254949683091629</v>
      </c>
      <c r="AB81" s="56">
        <f t="shared" si="11"/>
        <v>-0.19586926605157823</v>
      </c>
      <c r="AC81" s="56">
        <f t="shared" si="11"/>
        <v>-0.19901171420997935</v>
      </c>
      <c r="AD81" s="56">
        <f t="shared" si="11"/>
        <v>-0.20198503771085766</v>
      </c>
      <c r="AE81" s="56">
        <f t="shared" si="11"/>
        <v>-0.20479708138834557</v>
      </c>
      <c r="AF81" s="56">
        <f t="shared" si="11"/>
        <v>-0.2074553529106884</v>
      </c>
      <c r="AG81" s="56">
        <f t="shared" si="11"/>
        <v>-0.20996703661276939</v>
      </c>
      <c r="AH81" s="56">
        <f t="shared" si="11"/>
        <v>-0.2123390067786681</v>
      </c>
      <c r="AI81" s="56">
        <f t="shared" si="11"/>
        <v>-0.2149404760305236</v>
      </c>
      <c r="AJ81" s="56">
        <f t="shared" si="11"/>
        <v>-0.21740646798657162</v>
      </c>
      <c r="AK81" s="56">
        <f t="shared" si="11"/>
        <v>-0.21974266760727426</v>
      </c>
      <c r="AL81" s="56">
        <f t="shared" si="11"/>
        <v>-0.22195454362065856</v>
      </c>
      <c r="AM81" s="56">
        <f t="shared" si="11"/>
        <v>-0.22404735629562228</v>
      </c>
      <c r="AN81" s="56">
        <f t="shared" si="11"/>
        <v>-0.22602616494586358</v>
      </c>
      <c r="AO81" s="56">
        <f t="shared" si="11"/>
        <v>-0.2278958351735319</v>
      </c>
      <c r="AP81" s="56">
        <f t="shared" si="11"/>
        <v>-0.22966104586139641</v>
      </c>
      <c r="AQ81" s="56">
        <f t="shared" si="11"/>
        <v>-0.23132629592203602</v>
      </c>
      <c r="AR81" s="56">
        <f t="shared" si="11"/>
        <v>-0.23289591081227365</v>
      </c>
      <c r="AS81" s="56">
        <f t="shared" si="11"/>
        <v>-0.23437404882080404</v>
      </c>
      <c r="AT81" s="56">
        <f t="shared" si="11"/>
        <v>-0.23576470713670089</v>
      </c>
      <c r="AU81" s="56">
        <f t="shared" si="11"/>
        <v>-0.2370717277062335</v>
      </c>
      <c r="AV81" s="56">
        <f t="shared" si="11"/>
        <v>-0.23829880288517619</v>
      </c>
      <c r="AW81" s="56">
        <f t="shared" si="11"/>
        <v>-0.23944948089355525</v>
      </c>
      <c r="AX81" s="56">
        <f t="shared" si="11"/>
        <v>-0.24052717107954658</v>
      </c>
      <c r="AY81" s="56">
        <f t="shared" si="11"/>
        <v>-0.24153514899901404</v>
      </c>
      <c r="AZ81" s="56">
        <f t="shared" si="11"/>
        <v>-0.24203915915768143</v>
      </c>
      <c r="BA81" s="56">
        <f t="shared" si="11"/>
        <v>-0.24229877448764311</v>
      </c>
      <c r="BB81" s="56">
        <f t="shared" si="11"/>
        <v>-0.24229877448764311</v>
      </c>
      <c r="BC81" s="56">
        <f t="shared" si="11"/>
        <v>-0.24229877448764311</v>
      </c>
      <c r="BD81" s="56">
        <f t="shared" si="11"/>
        <v>-0.24229877448764311</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189"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189"/>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189"/>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189"/>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189"/>
      <c r="B90" s="4" t="s">
        <v>325</v>
      </c>
      <c r="D90" s="4" t="s">
        <v>87</v>
      </c>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189"/>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189"/>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189"/>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B14" xr:uid="{00000000-0002-0000-0600-000000000000}">
      <formula1>$B$170:$B$214</formula1>
    </dataValidation>
    <dataValidation type="list" allowBlank="1" showInputMessage="1" showErrorMessage="1" sqref="B15:B24" xr:uid="{00000000-0002-0000-0600-000001000000}">
      <formula1>$B$170:$B$216</formula1>
    </dataValidation>
  </dataValidations>
  <hyperlinks>
    <hyperlink ref="B97" r:id="rId1" xr:uid="{00000000-0004-0000-0600-000000000000}"/>
    <hyperlink ref="B100" r:id="rId2" xr:uid="{00000000-0004-0000-06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G3"/>
  <sheetViews>
    <sheetView workbookViewId="0">
      <selection activeCell="A2" sqref="A2"/>
    </sheetView>
  </sheetViews>
  <sheetFormatPr defaultRowHeight="15" x14ac:dyDescent="0.25"/>
  <cols>
    <col min="1" max="1" width="5.85546875" customWidth="1"/>
    <col min="2" max="2" width="54" customWidth="1"/>
    <col min="3" max="3" width="15" customWidth="1"/>
    <col min="6" max="6" width="12.7109375" bestFit="1" customWidth="1"/>
    <col min="7" max="7" width="13.85546875" bestFit="1" customWidth="1"/>
    <col min="9" max="9" width="11.140625" bestFit="1" customWidth="1"/>
    <col min="10" max="11" width="12.7109375" bestFit="1" customWidth="1"/>
  </cols>
  <sheetData>
    <row r="1" spans="1:7" ht="18.75" x14ac:dyDescent="0.3">
      <c r="A1" s="1" t="s">
        <v>350</v>
      </c>
    </row>
    <row r="2" spans="1:7" ht="21" x14ac:dyDescent="0.35">
      <c r="A2" t="s">
        <v>334</v>
      </c>
    </row>
    <row r="3" spans="1:7" x14ac:dyDescent="0.25">
      <c r="F3" s="137"/>
      <c r="G3" s="1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4.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5976EE-BC0E-49E4-8A34-08E2478D0010}">
  <ds:schemaRefs>
    <ds:schemaRef ds:uri="office.server.policy"/>
  </ds:schemaRefs>
</ds:datastoreItem>
</file>

<file path=customXml/itemProps2.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3.xml><?xml version="1.0" encoding="utf-8"?>
<ds:datastoreItem xmlns:ds="http://schemas.openxmlformats.org/officeDocument/2006/customXml" ds:itemID="{D59107C5-B401-4A16-BB12-3D243B9D13F0}">
  <ds:schemaRefs>
    <ds:schemaRef ds:uri="http://purl.org/dc/elements/1.1/"/>
    <ds:schemaRef ds:uri="http://schemas.openxmlformats.org/package/2006/metadata/core-properties"/>
    <ds:schemaRef ds:uri="eecedeb9-13b3-4e62-b003-046c92e1668a"/>
    <ds:schemaRef ds:uri="http://purl.org/dc/terms/"/>
    <ds:schemaRef ds:uri="http://schemas.microsoft.com/sharepoint/v3/fields"/>
    <ds:schemaRef ds:uri="http://schemas.microsoft.com/office/2006/documentManagement/types"/>
    <ds:schemaRef ds:uri="http://schemas.microsoft.com/office/2006/metadata/properties"/>
    <ds:schemaRef ds:uri="efb98dbe-6680-48eb-ac67-85b3a61e7855"/>
    <ds:schemaRef ds:uri="http://www.w3.org/XML/1998/namespace"/>
    <ds:schemaRef ds:uri="http://purl.org/dc/dcmitype/"/>
  </ds:schemaRefs>
</ds:datastoreItem>
</file>

<file path=customXml/itemProps4.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version control</vt:lpstr>
      <vt:lpstr>Guidance</vt:lpstr>
      <vt:lpstr>Option summary</vt:lpstr>
      <vt:lpstr>Fixed data</vt:lpstr>
      <vt:lpstr>Workings baseline</vt:lpstr>
      <vt:lpstr>Option 1 (Baseline) Hand Fell</vt:lpstr>
      <vt:lpstr>Option 2 Mulcher</vt:lpstr>
      <vt:lpstr>Workings template</vt:lpstr>
      <vt:lpstr>'Option 1 (Baseline) Hand Fell'!Print_Area</vt:lpstr>
      <vt:lpstr>'Option 2 Mulcher'!Print_Area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2019-05-27T10:15:56Z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