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Z:\E - NIA Programme\01. Archive\01. Non Project\Reports IFI LCNF &amp; NIA\Regulatory Reports\2019_20\E4\Docs to upload\Evidence\"/>
    </mc:Choice>
  </mc:AlternateContent>
  <xr:revisionPtr revIDLastSave="0" documentId="13_ncr:1_{F967FF13-4F96-465E-8774-3994A74EA4AA}" xr6:coauthVersionLast="41" xr6:coauthVersionMax="41" xr10:uidLastSave="{00000000-0000-0000-0000-000000000000}"/>
  <bookViews>
    <workbookView xWindow="-120" yWindow="-120" windowWidth="25440" windowHeight="15390" tabRatio="779" activeTab="8" xr2:uid="{00000000-000D-0000-FFFF-FFFF00000000}"/>
  </bookViews>
  <sheets>
    <sheet name="version control" sheetId="30" r:id="rId1"/>
    <sheet name="Guidance" sheetId="28" r:id="rId2"/>
    <sheet name="Option summary" sheetId="29" r:id="rId3"/>
    <sheet name="Fixed data" sheetId="20" r:id="rId4"/>
    <sheet name="Workings baseline" sheetId="27" r:id="rId5"/>
    <sheet name="Baseline" sheetId="33" r:id="rId6"/>
    <sheet name="Option 1" sheetId="34" r:id="rId7"/>
    <sheet name="Workings template" sheetId="32" r:id="rId8"/>
    <sheet name="Assumptions" sheetId="35" r:id="rId9"/>
  </sheets>
  <definedNames>
    <definedName name="_xlnm.Print_Area" localSheetId="5">Baseline!$A$1:$AB$104</definedName>
    <definedName name="_xlnm.Print_Area" localSheetId="6">'Option 1'!$A$1:$AB$104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 i="34" l="1"/>
  <c r="G13" i="34"/>
  <c r="F13" i="34"/>
  <c r="K86" i="34"/>
  <c r="L86" i="34"/>
  <c r="M86" i="34"/>
  <c r="N86" i="34"/>
  <c r="O86" i="34"/>
  <c r="P86" i="34"/>
  <c r="Q86" i="34"/>
  <c r="R86" i="34"/>
  <c r="S86" i="34"/>
  <c r="T86" i="34"/>
  <c r="U86" i="34"/>
  <c r="V86" i="34"/>
  <c r="W86" i="34"/>
  <c r="X86" i="34"/>
  <c r="Y86" i="34"/>
  <c r="Z86" i="34"/>
  <c r="AA86" i="34"/>
  <c r="AB86" i="34"/>
  <c r="AC86" i="34"/>
  <c r="AD86" i="34"/>
  <c r="AE86" i="34"/>
  <c r="AF86" i="34"/>
  <c r="AG86" i="34"/>
  <c r="AH86" i="34"/>
  <c r="AI86" i="34"/>
  <c r="AJ86" i="34"/>
  <c r="AK86" i="34"/>
  <c r="AL86" i="34"/>
  <c r="AM86" i="34"/>
  <c r="AN86" i="34"/>
  <c r="AO86" i="34"/>
  <c r="AP86" i="34"/>
  <c r="AQ86" i="34"/>
  <c r="AR86" i="34"/>
  <c r="J86" i="34"/>
  <c r="I86" i="34"/>
  <c r="H86" i="34"/>
  <c r="G86" i="34"/>
  <c r="F86" i="34"/>
  <c r="E86" i="34"/>
  <c r="J13" i="34"/>
  <c r="K13" i="34"/>
  <c r="L13" i="34"/>
  <c r="I13" i="34"/>
  <c r="E13" i="34"/>
  <c r="E15" i="32"/>
  <c r="D15" i="32"/>
  <c r="C15" i="32"/>
  <c r="E14" i="32"/>
  <c r="D14" i="32"/>
  <c r="C14" i="32"/>
  <c r="E13" i="32"/>
  <c r="D13" i="32"/>
  <c r="C13" i="32"/>
  <c r="F31" i="32"/>
  <c r="B31" i="32"/>
  <c r="B32" i="32"/>
  <c r="F23" i="32"/>
  <c r="F24" i="32"/>
  <c r="F25" i="32"/>
  <c r="F19" i="32"/>
  <c r="F20" i="32"/>
  <c r="F21" i="32"/>
  <c r="D19" i="32" l="1"/>
  <c r="D23" i="32" s="1"/>
  <c r="E19" i="32"/>
  <c r="E23" i="32" s="1"/>
  <c r="D20" i="32"/>
  <c r="D24" i="32" s="1"/>
  <c r="E20" i="32"/>
  <c r="E24" i="32" s="1"/>
  <c r="D21" i="32"/>
  <c r="D25" i="32" s="1"/>
  <c r="E21" i="32"/>
  <c r="E25" i="32" s="1"/>
  <c r="C20" i="32"/>
  <c r="C21" i="32"/>
  <c r="C19" i="32"/>
  <c r="E31" i="32" l="1"/>
  <c r="D28" i="32"/>
  <c r="C24" i="32"/>
  <c r="E28" i="32"/>
  <c r="C28" i="32"/>
  <c r="F28" i="32"/>
  <c r="F27" i="32"/>
  <c r="C23" i="32"/>
  <c r="C27" i="32"/>
  <c r="D27" i="32"/>
  <c r="D32" i="32" s="1"/>
  <c r="E27" i="32"/>
  <c r="C29" i="32"/>
  <c r="E29" i="32"/>
  <c r="F29" i="32"/>
  <c r="D29" i="32"/>
  <c r="C25" i="32"/>
  <c r="D31" i="32"/>
  <c r="F32" i="32" l="1"/>
  <c r="E32" i="32"/>
  <c r="C32" i="32"/>
  <c r="C31" i="32"/>
  <c r="F11" i="32" l="1"/>
  <c r="C11" i="32" l="1"/>
  <c r="E11" i="32" l="1"/>
  <c r="B11" i="32" l="1"/>
  <c r="B23" i="32" s="1"/>
  <c r="D11" i="32"/>
  <c r="B28" i="32" l="1"/>
  <c r="B27" i="32"/>
  <c r="B24" i="32" l="1"/>
  <c r="B25" i="32"/>
  <c r="B29" i="32"/>
  <c r="C29" i="29"/>
  <c r="C28" i="29"/>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G8" i="20"/>
  <c r="E68" i="33" s="1"/>
  <c r="G7" i="20"/>
  <c r="E67" i="33" s="1"/>
  <c r="G6" i="20"/>
  <c r="BB65" i="33" s="1"/>
  <c r="AP12" i="20"/>
  <c r="D34" i="20"/>
  <c r="J65" i="33" l="1"/>
  <c r="S69" i="33"/>
  <c r="F71" i="33"/>
  <c r="J26" i="33"/>
  <c r="J28" i="33" s="1"/>
  <c r="J29" i="33" s="1"/>
  <c r="P26" i="33"/>
  <c r="R26" i="33"/>
  <c r="R28" i="33" s="1"/>
  <c r="AB26" i="33"/>
  <c r="AB28" i="33" s="1"/>
  <c r="AB29" i="33" s="1"/>
  <c r="AH26" i="33"/>
  <c r="AH28" i="33" s="1"/>
  <c r="AN26" i="33"/>
  <c r="AN28" i="33" s="1"/>
  <c r="AP26" i="33"/>
  <c r="AP28" i="33" s="1"/>
  <c r="O26" i="33"/>
  <c r="O28" i="33" s="1"/>
  <c r="AE26" i="33"/>
  <c r="AT65" i="33"/>
  <c r="I26" i="34"/>
  <c r="I28" i="34" s="1"/>
  <c r="K26" i="34"/>
  <c r="S26" i="34"/>
  <c r="S28" i="34" s="1"/>
  <c r="S29" i="34" s="1"/>
  <c r="Y26" i="34"/>
  <c r="Y28" i="34" s="1"/>
  <c r="Y29" i="34" s="1"/>
  <c r="AA26" i="34"/>
  <c r="AA28" i="34" s="1"/>
  <c r="AG26" i="34"/>
  <c r="AG28" i="34" s="1"/>
  <c r="AI26" i="34"/>
  <c r="AI28" i="34" s="1"/>
  <c r="AQ26" i="34"/>
  <c r="AQ28" i="34" s="1"/>
  <c r="AQ29" i="34" s="1"/>
  <c r="AW26" i="34"/>
  <c r="AW28" i="34" s="1"/>
  <c r="AM26" i="33"/>
  <c r="AM28" i="33" s="1"/>
  <c r="E65" i="33"/>
  <c r="AB65" i="33"/>
  <c r="BC67" i="34"/>
  <c r="AZ67" i="34"/>
  <c r="AQ67" i="34"/>
  <c r="AN67" i="34"/>
  <c r="AE67" i="34"/>
  <c r="AB67" i="34"/>
  <c r="S67" i="34"/>
  <c r="P67" i="34"/>
  <c r="G67" i="34"/>
  <c r="W70" i="34"/>
  <c r="K70" i="34"/>
  <c r="M72" i="34"/>
  <c r="G67" i="33"/>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AZ65" i="34"/>
  <c r="AX71" i="34"/>
  <c r="K71" i="34"/>
  <c r="E69" i="33"/>
  <c r="E26" i="33"/>
  <c r="E28" i="33" s="1"/>
  <c r="G30" i="33" s="1"/>
  <c r="I26" i="33"/>
  <c r="I28" i="33" s="1"/>
  <c r="AC34" i="33" s="1"/>
  <c r="Q26" i="33"/>
  <c r="Q28" i="33" s="1"/>
  <c r="AT42" i="33" s="1"/>
  <c r="U26" i="33"/>
  <c r="U28" i="33" s="1"/>
  <c r="U29" i="33" s="1"/>
  <c r="AC26" i="33"/>
  <c r="AC28" i="33" s="1"/>
  <c r="AV54" i="33" s="1"/>
  <c r="AG26" i="33"/>
  <c r="AO26" i="33"/>
  <c r="AO28" i="33" s="1"/>
  <c r="AS26" i="33"/>
  <c r="AS28" i="33" s="1"/>
  <c r="AS29" i="33" s="1"/>
  <c r="AU26" i="33"/>
  <c r="AU28" i="33" s="1"/>
  <c r="AU29" i="33" s="1"/>
  <c r="AW26" i="33"/>
  <c r="AW28" i="33" s="1"/>
  <c r="AW29" i="33" s="1"/>
  <c r="N26" i="33"/>
  <c r="N28" i="33" s="1"/>
  <c r="AX39" i="33" s="1"/>
  <c r="X26" i="33"/>
  <c r="X28" i="33" s="1"/>
  <c r="AO49" i="33" s="1"/>
  <c r="AL26" i="33"/>
  <c r="AL28" i="33" s="1"/>
  <c r="F65" i="33"/>
  <c r="W65" i="33"/>
  <c r="AF65" i="33"/>
  <c r="AU65" i="33"/>
  <c r="H67"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BA33" i="34" s="1"/>
  <c r="P26" i="34"/>
  <c r="R26" i="34"/>
  <c r="R28" i="34" s="1"/>
  <c r="R29" i="34" s="1"/>
  <c r="T26" i="34"/>
  <c r="T28" i="34" s="1"/>
  <c r="T29" i="34" s="1"/>
  <c r="E67" i="34"/>
  <c r="Q67" i="34"/>
  <c r="AC67" i="34"/>
  <c r="AO67" i="34"/>
  <c r="BA67" i="34"/>
  <c r="X71" i="34"/>
  <c r="AD26" i="34"/>
  <c r="AD28" i="34" s="1"/>
  <c r="AF26" i="34"/>
  <c r="AP26" i="34"/>
  <c r="AR26" i="34"/>
  <c r="AR28" i="34" s="1"/>
  <c r="AR29" i="34" s="1"/>
  <c r="AC26" i="34"/>
  <c r="AC28" i="34" s="1"/>
  <c r="AC29" i="34" s="1"/>
  <c r="O26" i="34"/>
  <c r="O28" i="34" s="1"/>
  <c r="O29" i="34" s="1"/>
  <c r="W26" i="34"/>
  <c r="W28" i="34" s="1"/>
  <c r="W29" i="34" s="1"/>
  <c r="AM26" i="34"/>
  <c r="AM28" i="34" s="1"/>
  <c r="AM29" i="34" s="1"/>
  <c r="AU26" i="34"/>
  <c r="AU28" i="34" s="1"/>
  <c r="AU29" i="34" s="1"/>
  <c r="X26" i="34"/>
  <c r="X28" i="34" s="1"/>
  <c r="AN26" i="34"/>
  <c r="AN28" i="34" s="1"/>
  <c r="G26" i="33"/>
  <c r="G28" i="33" s="1"/>
  <c r="AS32" i="33" s="1"/>
  <c r="S42" i="33"/>
  <c r="BA69" i="34"/>
  <c r="BA69" i="33"/>
  <c r="AO69" i="34"/>
  <c r="AO69" i="33"/>
  <c r="AC69" i="34"/>
  <c r="AC69" i="33"/>
  <c r="Q69" i="34"/>
  <c r="Q69" i="33"/>
  <c r="G68" i="33"/>
  <c r="AQ68" i="33"/>
  <c r="AR71" i="33"/>
  <c r="AD65" i="34"/>
  <c r="K68" i="34"/>
  <c r="I70" i="34"/>
  <c r="J71" i="34"/>
  <c r="L72" i="34"/>
  <c r="AZ69" i="34"/>
  <c r="AN69" i="34"/>
  <c r="AB69" i="34"/>
  <c r="P69" i="34"/>
  <c r="H68" i="33"/>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AH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s="1"/>
  <c r="AU50" i="33" s="1"/>
  <c r="T65" i="33"/>
  <c r="AO65" i="33"/>
  <c r="AF68" i="33"/>
  <c r="J70" i="33"/>
  <c r="AT70" i="33"/>
  <c r="AF71" i="33"/>
  <c r="AB72" i="33"/>
  <c r="R65" i="34"/>
  <c r="AV68" i="34"/>
  <c r="AV69" i="34"/>
  <c r="AW70" i="34"/>
  <c r="BD72" i="34"/>
  <c r="AW69" i="33"/>
  <c r="T26" i="33"/>
  <c r="T28" i="33" s="1"/>
  <c r="AU45"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BA48" i="33" s="1"/>
  <c r="Q65"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T69" i="34"/>
  <c r="AT69" i="33"/>
  <c r="AB69" i="33"/>
  <c r="AM66" i="33"/>
  <c r="V65" i="33"/>
  <c r="AR65" i="33"/>
  <c r="F68" i="33"/>
  <c r="AP68" i="33"/>
  <c r="O69" i="33"/>
  <c r="L70" i="33"/>
  <c r="AV70" i="33"/>
  <c r="AQ71" i="33"/>
  <c r="AM72" i="33"/>
  <c r="AC65" i="34"/>
  <c r="AX68" i="34"/>
  <c r="AY69" i="34"/>
  <c r="AY70" i="34"/>
  <c r="AZ71" i="34"/>
  <c r="AX69" i="34"/>
  <c r="AL69" i="34"/>
  <c r="Z69" i="34"/>
  <c r="N69" i="34"/>
  <c r="C9" i="33"/>
  <c r="V26" i="33"/>
  <c r="V28" i="33" s="1"/>
  <c r="V29" i="33" s="1"/>
  <c r="AT26" i="33"/>
  <c r="AT28" i="33" s="1"/>
  <c r="M67" i="33"/>
  <c r="Y67" i="33"/>
  <c r="AK67" i="33"/>
  <c r="AW67" i="33"/>
  <c r="J26" i="34"/>
  <c r="J28" i="34" s="1"/>
  <c r="J29" i="34" s="1"/>
  <c r="V26" i="34"/>
  <c r="V28" i="34" s="1"/>
  <c r="AH26" i="34"/>
  <c r="AH28" i="34" s="1"/>
  <c r="AT26" i="34"/>
  <c r="AT28" i="34" s="1"/>
  <c r="AT29" i="34" s="1"/>
  <c r="M26" i="34"/>
  <c r="AK26" i="34"/>
  <c r="AK28" i="34" s="1"/>
  <c r="AK29" i="34" s="1"/>
  <c r="F67" i="34"/>
  <c r="R67" i="34"/>
  <c r="AD67" i="34"/>
  <c r="AP67" i="34"/>
  <c r="BB67" i="34"/>
  <c r="AE69" i="33"/>
  <c r="AQ69" i="33"/>
  <c r="BC69" i="33"/>
  <c r="L26" i="34"/>
  <c r="L28" i="34" s="1"/>
  <c r="L29" i="34" s="1"/>
  <c r="AJ26" i="34"/>
  <c r="AJ28" i="34" s="1"/>
  <c r="AJ29" i="34" s="1"/>
  <c r="H67" i="34"/>
  <c r="T67" i="34"/>
  <c r="AF67" i="34"/>
  <c r="AR67" i="34"/>
  <c r="BD67" i="34"/>
  <c r="BD69" i="33"/>
  <c r="I67" i="34"/>
  <c r="U67" i="34"/>
  <c r="AG67" i="34"/>
  <c r="AS67" i="34"/>
  <c r="N26" i="34"/>
  <c r="N28" i="34" s="1"/>
  <c r="N29" i="34" s="1"/>
  <c r="Z26" i="34"/>
  <c r="Z28" i="34" s="1"/>
  <c r="AL26" i="34"/>
  <c r="AL28" i="34" s="1"/>
  <c r="AL29" i="34" s="1"/>
  <c r="J67" i="34"/>
  <c r="V67" i="34"/>
  <c r="AH67" i="34"/>
  <c r="AT67" i="34"/>
  <c r="AM66" i="34"/>
  <c r="L26" i="33"/>
  <c r="L28" i="33" s="1"/>
  <c r="Q37" i="33" s="1"/>
  <c r="AJ26" i="33"/>
  <c r="AJ28" i="33" s="1"/>
  <c r="AV26" i="33"/>
  <c r="AV28" i="33" s="1"/>
  <c r="F67" i="33"/>
  <c r="R67" i="33"/>
  <c r="AD67" i="33"/>
  <c r="AP67" i="33"/>
  <c r="BB67" i="33"/>
  <c r="K67" i="34"/>
  <c r="W67" i="34"/>
  <c r="AI67" i="34"/>
  <c r="AU67" i="34"/>
  <c r="M26" i="33"/>
  <c r="M28" i="33" s="1"/>
  <c r="M29" i="33" s="1"/>
  <c r="AK26" i="33"/>
  <c r="AK28" i="33" s="1"/>
  <c r="AB26" i="34"/>
  <c r="AB28" i="34" s="1"/>
  <c r="AB29" i="34" s="1"/>
  <c r="AE26" i="34"/>
  <c r="L67" i="34"/>
  <c r="X67" i="34"/>
  <c r="AJ67" i="34"/>
  <c r="AV67" i="34"/>
  <c r="AF69" i="34"/>
  <c r="AS69" i="34"/>
  <c r="Z26" i="33"/>
  <c r="Z28" i="33" s="1"/>
  <c r="Z29" i="33" s="1"/>
  <c r="Q26" i="34"/>
  <c r="Q28" i="34" s="1"/>
  <c r="AO26" i="34"/>
  <c r="AO28" i="34" s="1"/>
  <c r="M67" i="34"/>
  <c r="Y67" i="34"/>
  <c r="AK67" i="34"/>
  <c r="AW67" i="34"/>
  <c r="G69" i="34"/>
  <c r="T69" i="34"/>
  <c r="AG69" i="34"/>
  <c r="AD26" i="33"/>
  <c r="AD28" i="33" s="1"/>
  <c r="AX55" i="33" s="1"/>
  <c r="I67" i="33"/>
  <c r="U67" i="33"/>
  <c r="AG67" i="33"/>
  <c r="AS67" i="33"/>
  <c r="U26" i="34"/>
  <c r="U28" i="34" s="1"/>
  <c r="U29" i="34" s="1"/>
  <c r="AS26" i="34"/>
  <c r="N67" i="34"/>
  <c r="Z67" i="34"/>
  <c r="AL67" i="34"/>
  <c r="AX67" i="34"/>
  <c r="H69" i="34"/>
  <c r="U69" i="34"/>
  <c r="E26" i="34"/>
  <c r="E28" i="34" s="1"/>
  <c r="E29" i="34" s="1"/>
  <c r="G26" i="34"/>
  <c r="G28" i="34" s="1"/>
  <c r="C9" i="34"/>
  <c r="AP28" i="34"/>
  <c r="AY33" i="34"/>
  <c r="AJ33" i="34"/>
  <c r="AM33" i="34"/>
  <c r="AV33" i="34"/>
  <c r="AW33" i="34"/>
  <c r="Q33" i="34"/>
  <c r="AH33" i="34"/>
  <c r="R33" i="34"/>
  <c r="AE28" i="34"/>
  <c r="AE29" i="34" s="1"/>
  <c r="M28" i="34"/>
  <c r="M29" i="34" s="1"/>
  <c r="AW49" i="34"/>
  <c r="AX49" i="34"/>
  <c r="AY49" i="34"/>
  <c r="AZ49" i="34"/>
  <c r="BA49" i="34"/>
  <c r="BB49" i="34"/>
  <c r="BC49" i="34"/>
  <c r="BD49" i="34"/>
  <c r="K28" i="34"/>
  <c r="K29" i="34" s="1"/>
  <c r="F26" i="33"/>
  <c r="F28" i="33" s="1"/>
  <c r="AI31" i="33" s="1"/>
  <c r="P28" i="33"/>
  <c r="P29" i="33" s="1"/>
  <c r="AO54" i="33"/>
  <c r="BB54" i="33"/>
  <c r="AK54" i="33"/>
  <c r="U37" i="33"/>
  <c r="P37" i="33"/>
  <c r="AF28" i="33"/>
  <c r="AF29" i="33" s="1"/>
  <c r="AW49" i="33"/>
  <c r="AG49" i="33"/>
  <c r="AX49" i="33"/>
  <c r="AH49" i="33"/>
  <c r="AY49" i="33"/>
  <c r="AI49" i="33"/>
  <c r="AZ49" i="33"/>
  <c r="AJ49" i="33"/>
  <c r="BC49" i="33"/>
  <c r="AM49" i="33"/>
  <c r="BD49" i="33"/>
  <c r="AN49" i="33"/>
  <c r="BC45" i="33"/>
  <c r="AM45" i="33"/>
  <c r="W45" i="33"/>
  <c r="AV45" i="33"/>
  <c r="AF45" i="33"/>
  <c r="AW45" i="33"/>
  <c r="AG45" i="33"/>
  <c r="AX45" i="33"/>
  <c r="AH45" i="33"/>
  <c r="BA45" i="33"/>
  <c r="AK45" i="33"/>
  <c r="U45" i="33"/>
  <c r="AT45" i="33"/>
  <c r="AD45" i="33"/>
  <c r="AU32" i="33"/>
  <c r="AE32" i="33"/>
  <c r="O32" i="33"/>
  <c r="AV32" i="33"/>
  <c r="AF32" i="33"/>
  <c r="P32" i="33"/>
  <c r="AW32" i="33"/>
  <c r="AG32" i="33"/>
  <c r="I32" i="33"/>
  <c r="AP32" i="33"/>
  <c r="Z32" i="33"/>
  <c r="J32" i="33"/>
  <c r="AL32" i="33"/>
  <c r="V32" i="33"/>
  <c r="AT39" i="33"/>
  <c r="W39" i="33"/>
  <c r="AW39" i="33"/>
  <c r="AB39" i="33"/>
  <c r="U39" i="33"/>
  <c r="AD42" i="33"/>
  <c r="AM42" i="33"/>
  <c r="AV42" i="33"/>
  <c r="AW42" i="33"/>
  <c r="AZ42" i="33"/>
  <c r="T42" i="33"/>
  <c r="AC42" i="33"/>
  <c r="AS40" i="33"/>
  <c r="AC40" i="33"/>
  <c r="BB40" i="33"/>
  <c r="AL40" i="33"/>
  <c r="V40" i="33"/>
  <c r="AU40" i="33"/>
  <c r="AE40" i="33"/>
  <c r="BD40" i="33"/>
  <c r="AN40" i="33"/>
  <c r="X40" i="33"/>
  <c r="AY40" i="33"/>
  <c r="AI40" i="33"/>
  <c r="S40" i="33"/>
  <c r="AR40" i="33"/>
  <c r="AB40" i="33"/>
  <c r="U32" i="33"/>
  <c r="P33" i="33"/>
  <c r="S26" i="33"/>
  <c r="AA26" i="33"/>
  <c r="AQ26" i="33"/>
  <c r="AA45" i="33"/>
  <c r="AI32" i="33"/>
  <c r="I33" i="33"/>
  <c r="R40" i="33"/>
  <c r="AI42" i="33"/>
  <c r="AC32" i="33"/>
  <c r="Z39" i="33"/>
  <c r="Q40" i="33"/>
  <c r="AY45" i="33"/>
  <c r="AH55" i="33"/>
  <c r="AY48" i="33"/>
  <c r="AN48" i="33"/>
  <c r="J34" i="33"/>
  <c r="AP50" i="33"/>
  <c r="Z50" i="33"/>
  <c r="AQ50" i="33"/>
  <c r="AA50" i="33"/>
  <c r="AR50" i="33"/>
  <c r="AB50" i="33"/>
  <c r="AS50" i="33"/>
  <c r="AC50" i="33"/>
  <c r="AV50" i="33"/>
  <c r="AF50" i="33"/>
  <c r="AO50" i="33"/>
  <c r="X33" i="33"/>
  <c r="AQ45" i="33"/>
  <c r="AK49" i="33"/>
  <c r="AR32" i="33"/>
  <c r="AD49" i="33"/>
  <c r="AB32" i="33"/>
  <c r="Y33" i="33"/>
  <c r="S39" i="33"/>
  <c r="AR45" i="33"/>
  <c r="AM50" i="33"/>
  <c r="AQ32" i="33"/>
  <c r="AU33" i="33"/>
  <c r="AP39" i="33"/>
  <c r="AI45" i="33"/>
  <c r="AC49" i="33"/>
  <c r="AB45" i="33"/>
  <c r="BC50" i="33"/>
  <c r="AY33" i="33"/>
  <c r="AI33" i="33"/>
  <c r="S33" i="33"/>
  <c r="AZ33" i="33"/>
  <c r="AJ33" i="33"/>
  <c r="T33" i="33"/>
  <c r="BA33" i="33"/>
  <c r="AC33" i="33"/>
  <c r="M33" i="33"/>
  <c r="AT33" i="33"/>
  <c r="AD33" i="33"/>
  <c r="N33" i="33"/>
  <c r="AO33" i="33"/>
  <c r="AX33" i="33"/>
  <c r="AH33" i="33"/>
  <c r="R33" i="33"/>
  <c r="BB55" i="33"/>
  <c r="AL55" i="33"/>
  <c r="AU55" i="33"/>
  <c r="AE55" i="33"/>
  <c r="AV55" i="33"/>
  <c r="AF55" i="33"/>
  <c r="AO55" i="33"/>
  <c r="AZ55" i="33"/>
  <c r="AJ55" i="33"/>
  <c r="AS55" i="33"/>
  <c r="G29" i="33"/>
  <c r="AK32" i="33"/>
  <c r="K26" i="33"/>
  <c r="AI26" i="33"/>
  <c r="N29" i="33"/>
  <c r="X29" i="33"/>
  <c r="AP42" i="33"/>
  <c r="BB50" i="33"/>
  <c r="AP55" i="33"/>
  <c r="AT49" i="33"/>
  <c r="AI55" i="33"/>
  <c r="AQ12" i="20"/>
  <c r="BF12" i="20"/>
  <c r="BD12" i="20"/>
  <c r="D78" i="20"/>
  <c r="B31" i="20" s="1"/>
  <c r="BG12" i="20"/>
  <c r="BE12" i="20"/>
  <c r="BC12" i="20"/>
  <c r="BA12" i="20"/>
  <c r="AY12" i="20"/>
  <c r="AW12" i="20"/>
  <c r="AU12" i="20"/>
  <c r="AS12" i="20"/>
  <c r="BB12" i="20"/>
  <c r="AZ12" i="20"/>
  <c r="AX12" i="20"/>
  <c r="AV12" i="20"/>
  <c r="AT12" i="20"/>
  <c r="AR12" i="20"/>
  <c r="X33" i="34" l="1"/>
  <c r="S33" i="34"/>
  <c r="AX33" i="34"/>
  <c r="AD33" i="34"/>
  <c r="U33" i="34"/>
  <c r="H29" i="34"/>
  <c r="AG33" i="34"/>
  <c r="AW37" i="33"/>
  <c r="AR29" i="33"/>
  <c r="AL37" i="33"/>
  <c r="AN37" i="33"/>
  <c r="BA37" i="33"/>
  <c r="AM37" i="33"/>
  <c r="AR37" i="33"/>
  <c r="Z37" i="33"/>
  <c r="AI37" i="33"/>
  <c r="BD48" i="33"/>
  <c r="AG34" i="33"/>
  <c r="AM48" i="33"/>
  <c r="AX48" i="33"/>
  <c r="S34" i="33"/>
  <c r="W29" i="33"/>
  <c r="AP34" i="33"/>
  <c r="X34" i="33"/>
  <c r="BC48" i="33"/>
  <c r="AG48" i="33"/>
  <c r="AD48" i="33"/>
  <c r="N34" i="33"/>
  <c r="O34" i="33"/>
  <c r="AJ48" i="33"/>
  <c r="AW48" i="33"/>
  <c r="AT48" i="33"/>
  <c r="AH48" i="33"/>
  <c r="AU34" i="33"/>
  <c r="AT34" i="33"/>
  <c r="AZ48" i="33"/>
  <c r="AR34" i="33"/>
  <c r="X48" i="33"/>
  <c r="AI48" i="33"/>
  <c r="AY31" i="33"/>
  <c r="AV29" i="34"/>
  <c r="AJ29" i="33"/>
  <c r="AM29" i="33"/>
  <c r="AF31" i="33"/>
  <c r="R31" i="33"/>
  <c r="AW31" i="33"/>
  <c r="L31" i="33"/>
  <c r="F29" i="33"/>
  <c r="AM31" i="33"/>
  <c r="X31" i="33"/>
  <c r="AU31" i="33"/>
  <c r="AD31" i="33"/>
  <c r="V31" i="33"/>
  <c r="P31" i="33"/>
  <c r="AP31" i="33"/>
  <c r="U31" i="33"/>
  <c r="AB31" i="33"/>
  <c r="U30" i="33"/>
  <c r="AK29" i="33"/>
  <c r="AJ45" i="33"/>
  <c r="BB48" i="33"/>
  <c r="AI39" i="33"/>
  <c r="AC48" i="33"/>
  <c r="AX42" i="33"/>
  <c r="AC29" i="33"/>
  <c r="AL48" i="33"/>
  <c r="AA42" i="33"/>
  <c r="AF48" i="33"/>
  <c r="AV48" i="33"/>
  <c r="AE48" i="33"/>
  <c r="AU48" i="33"/>
  <c r="AB48" i="33"/>
  <c r="AR48" i="33"/>
  <c r="AA48" i="33"/>
  <c r="AQ48" i="33"/>
  <c r="Z48" i="33"/>
  <c r="AP48" i="33"/>
  <c r="Y48" i="33"/>
  <c r="AO48" i="33"/>
  <c r="AZ45" i="33"/>
  <c r="AL29" i="33"/>
  <c r="T29" i="33"/>
  <c r="AS42" i="33"/>
  <c r="AJ42" i="33"/>
  <c r="AG42" i="33"/>
  <c r="AF42" i="33"/>
  <c r="W42" i="33"/>
  <c r="BC42" i="33"/>
  <c r="AK39" i="33"/>
  <c r="Q39" i="33"/>
  <c r="AN39" i="33"/>
  <c r="BC39" i="33"/>
  <c r="V45" i="33"/>
  <c r="AL45" i="33"/>
  <c r="BB45" i="33"/>
  <c r="AC45" i="33"/>
  <c r="AS45" i="33"/>
  <c r="Z45" i="33"/>
  <c r="AP45" i="33"/>
  <c r="Y45" i="33"/>
  <c r="AO45" i="33"/>
  <c r="X45" i="33"/>
  <c r="AN45" i="33"/>
  <c r="BD45" i="33"/>
  <c r="AE45" i="33"/>
  <c r="AN30" i="33"/>
  <c r="AJ54" i="33"/>
  <c r="BC54" i="33"/>
  <c r="AH54" i="33"/>
  <c r="R39" i="33"/>
  <c r="I29" i="33"/>
  <c r="AZ34" i="33"/>
  <c r="AM34" i="33"/>
  <c r="W34" i="33"/>
  <c r="AV34" i="33"/>
  <c r="AF34" i="33"/>
  <c r="P34" i="33"/>
  <c r="AO34" i="33"/>
  <c r="Y34" i="33"/>
  <c r="AX34" i="33"/>
  <c r="AH34" i="33"/>
  <c r="R34" i="33"/>
  <c r="BA34" i="33"/>
  <c r="AK34" i="33"/>
  <c r="U34" i="33"/>
  <c r="BB34" i="33"/>
  <c r="AL34" i="33"/>
  <c r="V34" i="33"/>
  <c r="L34" i="33"/>
  <c r="AI34" i="33"/>
  <c r="AB34" i="33"/>
  <c r="AA34" i="33"/>
  <c r="AD34" i="33"/>
  <c r="M34" i="33"/>
  <c r="AS34" i="33"/>
  <c r="Z34" i="33"/>
  <c r="Q34" i="33"/>
  <c r="AW34" i="33"/>
  <c r="AN34" i="33"/>
  <c r="AE34" i="33"/>
  <c r="T34" i="33"/>
  <c r="AQ33" i="34"/>
  <c r="AA33" i="34"/>
  <c r="K33" i="34"/>
  <c r="AR33" i="34"/>
  <c r="AB33" i="34"/>
  <c r="L33" i="34"/>
  <c r="AS33" i="34"/>
  <c r="AC33" i="34"/>
  <c r="M33" i="34"/>
  <c r="AL33" i="34"/>
  <c r="V33" i="34"/>
  <c r="AU33" i="34"/>
  <c r="AE33" i="34"/>
  <c r="O33" i="34"/>
  <c r="AN33" i="34"/>
  <c r="AG28" i="33"/>
  <c r="AG29" i="33" s="1"/>
  <c r="AG40" i="33"/>
  <c r="Z40" i="33"/>
  <c r="AO40" i="33"/>
  <c r="O33" i="33"/>
  <c r="Y29" i="33"/>
  <c r="W33" i="33"/>
  <c r="J33" i="33"/>
  <c r="Z33" i="33"/>
  <c r="AP33" i="33"/>
  <c r="AG33" i="33"/>
  <c r="AW33" i="33"/>
  <c r="V33" i="33"/>
  <c r="AL33" i="33"/>
  <c r="AS33" i="33"/>
  <c r="U33" i="33"/>
  <c r="AK33" i="33"/>
  <c r="L33" i="33"/>
  <c r="AB33" i="33"/>
  <c r="AR33" i="33"/>
  <c r="K33" i="33"/>
  <c r="AA33" i="33"/>
  <c r="AQ33" i="33"/>
  <c r="BA49" i="33"/>
  <c r="BB49" i="33"/>
  <c r="AD50" i="33"/>
  <c r="Q33" i="33"/>
  <c r="H29" i="33"/>
  <c r="AL49" i="33"/>
  <c r="AG50" i="33"/>
  <c r="AW50" i="33"/>
  <c r="AN50" i="33"/>
  <c r="BD50" i="33"/>
  <c r="AK50" i="33"/>
  <c r="BA50" i="33"/>
  <c r="AJ50" i="33"/>
  <c r="AZ50" i="33"/>
  <c r="AI50" i="33"/>
  <c r="AY50" i="33"/>
  <c r="AH50" i="33"/>
  <c r="AX50" i="33"/>
  <c r="AS49" i="33"/>
  <c r="AW40" i="33"/>
  <c r="AE33" i="33"/>
  <c r="AN29" i="33"/>
  <c r="AX40" i="33"/>
  <c r="AF33" i="33"/>
  <c r="AM33" i="33"/>
  <c r="AV33" i="33"/>
  <c r="T40" i="33"/>
  <c r="AJ40" i="33"/>
  <c r="AZ40" i="33"/>
  <c r="AA40" i="33"/>
  <c r="AQ40" i="33"/>
  <c r="P40" i="33"/>
  <c r="AF40" i="33"/>
  <c r="AV40" i="33"/>
  <c r="W40" i="33"/>
  <c r="AM40" i="33"/>
  <c r="BC40" i="33"/>
  <c r="AD40" i="33"/>
  <c r="AT40" i="33"/>
  <c r="U40" i="33"/>
  <c r="AK40" i="33"/>
  <c r="BA40" i="33"/>
  <c r="AF49" i="33"/>
  <c r="AV49" i="33"/>
  <c r="AE49" i="33"/>
  <c r="AU49" i="33"/>
  <c r="AB49" i="33"/>
  <c r="AR49" i="33"/>
  <c r="AA49" i="33"/>
  <c r="AQ49" i="33"/>
  <c r="Z49" i="33"/>
  <c r="AP49" i="33"/>
  <c r="Y49" i="33"/>
  <c r="J33" i="34"/>
  <c r="Z33" i="34"/>
  <c r="AP33" i="34"/>
  <c r="I33" i="34"/>
  <c r="Y33" i="34"/>
  <c r="AO33" i="34"/>
  <c r="P33" i="34"/>
  <c r="AF33" i="34"/>
  <c r="W33" i="34"/>
  <c r="N33" i="34"/>
  <c r="AT33" i="34"/>
  <c r="AK33" i="34"/>
  <c r="T33" i="34"/>
  <c r="AZ33" i="34"/>
  <c r="AI33" i="34"/>
  <c r="AP40" i="33"/>
  <c r="Y40" i="33"/>
  <c r="AJ30" i="33"/>
  <c r="R30" i="33"/>
  <c r="AQ37" i="33"/>
  <c r="AA37" i="33"/>
  <c r="AZ37" i="33"/>
  <c r="AJ37" i="33"/>
  <c r="T37" i="33"/>
  <c r="AS37" i="33"/>
  <c r="AC37" i="33"/>
  <c r="M37" i="33"/>
  <c r="AT37" i="33"/>
  <c r="AD37" i="33"/>
  <c r="N37" i="33"/>
  <c r="AO37" i="33"/>
  <c r="Y37" i="33"/>
  <c r="AX37" i="33"/>
  <c r="AH37" i="33"/>
  <c r="R37" i="33"/>
  <c r="AF37" i="33"/>
  <c r="BD37" i="33"/>
  <c r="AE37" i="33"/>
  <c r="AU37" i="33"/>
  <c r="AV37" i="33"/>
  <c r="BC37" i="33"/>
  <c r="AO49" i="34"/>
  <c r="Y49" i="34"/>
  <c r="AP49" i="34"/>
  <c r="Z49" i="34"/>
  <c r="AQ49" i="34"/>
  <c r="AA49" i="34"/>
  <c r="AR49" i="34"/>
  <c r="AB49" i="34"/>
  <c r="AS49" i="34"/>
  <c r="AC49" i="34"/>
  <c r="AT49" i="34"/>
  <c r="AD49" i="34"/>
  <c r="AU49" i="34"/>
  <c r="AE49" i="34"/>
  <c r="AV49" i="34"/>
  <c r="AF49" i="34"/>
  <c r="AF28" i="34"/>
  <c r="P28" i="34"/>
  <c r="AQ39" i="33"/>
  <c r="BB39" i="33"/>
  <c r="AL39" i="33"/>
  <c r="V39" i="33"/>
  <c r="AU39" i="33"/>
  <c r="AE39" i="33"/>
  <c r="O39" i="33"/>
  <c r="AV39" i="33"/>
  <c r="AF39" i="33"/>
  <c r="P39" i="33"/>
  <c r="AO39" i="33"/>
  <c r="Y39" i="33"/>
  <c r="AZ39" i="33"/>
  <c r="AJ39" i="33"/>
  <c r="T39" i="33"/>
  <c r="AS39" i="33"/>
  <c r="BD54" i="33"/>
  <c r="AN54" i="33"/>
  <c r="AW54" i="33"/>
  <c r="AG54" i="33"/>
  <c r="AP54" i="33"/>
  <c r="AY54" i="33"/>
  <c r="AI54" i="33"/>
  <c r="AT54" i="33"/>
  <c r="AD54" i="33"/>
  <c r="AU54" i="33"/>
  <c r="AE54" i="33"/>
  <c r="AR54" i="33"/>
  <c r="AZ54" i="33"/>
  <c r="AS54" i="33"/>
  <c r="Z42" i="33"/>
  <c r="AY42" i="33"/>
  <c r="AU30" i="33"/>
  <c r="E62" i="33"/>
  <c r="E63" i="33" s="1"/>
  <c r="W30" i="33"/>
  <c r="Y30" i="33"/>
  <c r="Z30" i="33"/>
  <c r="X30" i="33"/>
  <c r="AG30" i="33"/>
  <c r="AL30" i="33"/>
  <c r="F30" i="33"/>
  <c r="F60" i="33" s="1"/>
  <c r="AC30" i="33"/>
  <c r="L30" i="33"/>
  <c r="AK30" i="33"/>
  <c r="AX30" i="33"/>
  <c r="AE28" i="33"/>
  <c r="AE29" i="33" s="1"/>
  <c r="AH39" i="33"/>
  <c r="AD29" i="33"/>
  <c r="L29" i="33"/>
  <c r="AK55" i="33"/>
  <c r="BA55" i="33"/>
  <c r="AR55" i="33"/>
  <c r="AG55" i="33"/>
  <c r="AW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O37" i="33"/>
  <c r="X37" i="33"/>
  <c r="W37" i="33"/>
  <c r="AP37" i="33"/>
  <c r="AG37" i="33"/>
  <c r="V37" i="33"/>
  <c r="BB37" i="33"/>
  <c r="AK37" i="33"/>
  <c r="AB37" i="33"/>
  <c r="S37" i="33"/>
  <c r="AY37" i="33"/>
  <c r="BA54" i="33"/>
  <c r="AM54" i="33"/>
  <c r="AL54" i="33"/>
  <c r="AQ54" i="33"/>
  <c r="AX54" i="33"/>
  <c r="AF54" i="33"/>
  <c r="AA31" i="33"/>
  <c r="AQ31" i="33"/>
  <c r="AK31" i="33"/>
  <c r="AR31" i="33"/>
  <c r="T31" i="33"/>
  <c r="AC31" i="33"/>
  <c r="N31" i="33"/>
  <c r="AX31" i="33"/>
  <c r="Z31" i="33"/>
  <c r="J31" i="33"/>
  <c r="Q31" i="33"/>
  <c r="G31" i="33"/>
  <c r="G60" i="33" s="1"/>
  <c r="AE31" i="33"/>
  <c r="Y31" i="33"/>
  <c r="O31" i="33"/>
  <c r="AV31" i="33"/>
  <c r="X29" i="34"/>
  <c r="AN49" i="34"/>
  <c r="AM49" i="34"/>
  <c r="AL49" i="34"/>
  <c r="AK49" i="34"/>
  <c r="AJ49" i="34"/>
  <c r="AI49" i="34"/>
  <c r="AH49" i="34"/>
  <c r="AG49" i="34"/>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BD76" i="34" s="1"/>
  <c r="AY66" i="34"/>
  <c r="AY66" i="33"/>
  <c r="AY76" i="33" s="1"/>
  <c r="AM76" i="34"/>
  <c r="BA66" i="33"/>
  <c r="BA76" i="33" s="1"/>
  <c r="BA66" i="34"/>
  <c r="BA76" i="34" s="1"/>
  <c r="AN31" i="33"/>
  <c r="AO31" i="33"/>
  <c r="AL31" i="33"/>
  <c r="M31" i="33"/>
  <c r="AY76" i="34"/>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AN66" i="34"/>
  <c r="AN76" i="34" s="1"/>
  <c r="AN66" i="33"/>
  <c r="AN76" i="33" s="1"/>
  <c r="AQ66" i="34"/>
  <c r="AQ76" i="34" s="1"/>
  <c r="AQ66" i="33"/>
  <c r="AQ76" i="33" s="1"/>
  <c r="AV66" i="34"/>
  <c r="AV76" i="34" s="1"/>
  <c r="AV66" i="33"/>
  <c r="AV76" i="33" s="1"/>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J60" i="33" l="1"/>
  <c r="F61" i="33"/>
  <c r="F62" i="33" s="1"/>
  <c r="G61" i="33" s="1"/>
  <c r="G62" i="33" s="1"/>
  <c r="H61" i="33" s="1"/>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E64" i="33"/>
  <c r="BA41" i="34"/>
  <c r="AK41" i="34"/>
  <c r="AK60" i="34" s="1"/>
  <c r="U41" i="34"/>
  <c r="U60" i="34" s="1"/>
  <c r="AT41" i="34"/>
  <c r="AD41" i="34"/>
  <c r="AD60" i="34" s="1"/>
  <c r="BC41" i="34"/>
  <c r="AM41" i="34"/>
  <c r="W41" i="34"/>
  <c r="W60" i="34" s="1"/>
  <c r="AV41" i="34"/>
  <c r="AF41" i="34"/>
  <c r="AW41" i="34"/>
  <c r="AG41" i="34"/>
  <c r="Q41" i="34"/>
  <c r="Q60" i="34" s="1"/>
  <c r="AP41" i="34"/>
  <c r="Z41" i="34"/>
  <c r="Z60" i="34" s="1"/>
  <c r="AY41" i="34"/>
  <c r="AY60" i="34" s="1"/>
  <c r="AI41" i="34"/>
  <c r="S41" i="34"/>
  <c r="S60" i="34" s="1"/>
  <c r="AR41" i="34"/>
  <c r="AB41" i="34"/>
  <c r="AB60" i="34" s="1"/>
  <c r="AC41" i="34"/>
  <c r="AC60" i="34" s="1"/>
  <c r="AL41" i="34"/>
  <c r="AU41" i="34"/>
  <c r="BD41" i="34"/>
  <c r="X41" i="34"/>
  <c r="X60" i="34" s="1"/>
  <c r="Y41" i="34"/>
  <c r="AH41" i="34"/>
  <c r="AQ41" i="34"/>
  <c r="AQ60" i="34" s="1"/>
  <c r="AZ41" i="34"/>
  <c r="T41" i="34"/>
  <c r="T60" i="34" s="1"/>
  <c r="AS41" i="34"/>
  <c r="BB41" i="34"/>
  <c r="V41" i="34"/>
  <c r="V60" i="34" s="1"/>
  <c r="AE41" i="34"/>
  <c r="AE60" i="34" s="1"/>
  <c r="AN41" i="34"/>
  <c r="AO41" i="34"/>
  <c r="AO60" i="34" s="1"/>
  <c r="AX41" i="34"/>
  <c r="R41" i="34"/>
  <c r="R60" i="34" s="1"/>
  <c r="AA41" i="34"/>
  <c r="AA60" i="34" s="1"/>
  <c r="AJ41" i="34"/>
  <c r="AS57" i="34"/>
  <c r="BB57" i="34"/>
  <c r="AL57" i="34"/>
  <c r="AU57" i="34"/>
  <c r="BD57" i="34"/>
  <c r="BD60" i="34" s="1"/>
  <c r="AN57" i="34"/>
  <c r="BA57" i="34"/>
  <c r="AT57" i="34"/>
  <c r="AT60" i="34" s="1"/>
  <c r="AM57" i="34"/>
  <c r="AW57" i="34"/>
  <c r="AG57" i="34"/>
  <c r="AP57" i="34"/>
  <c r="AY57" i="34"/>
  <c r="AI57" i="34"/>
  <c r="AR57" i="34"/>
  <c r="AK57" i="34"/>
  <c r="AV57" i="34"/>
  <c r="AX57" i="34"/>
  <c r="AQ57" i="34"/>
  <c r="AJ57" i="34"/>
  <c r="BC57" i="34"/>
  <c r="AO57" i="34"/>
  <c r="AH57" i="34"/>
  <c r="AZ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I60" i="33"/>
  <c r="H60" i="33"/>
  <c r="K60" i="33"/>
  <c r="G60" i="34"/>
  <c r="K60" i="34"/>
  <c r="O60" i="34"/>
  <c r="E63" i="34"/>
  <c r="E64" i="34" s="1"/>
  <c r="F61" i="34"/>
  <c r="J60" i="34"/>
  <c r="Y60" i="34"/>
  <c r="AF60" i="34"/>
  <c r="L60" i="34"/>
  <c r="I60" i="34"/>
  <c r="M60" i="34"/>
  <c r="P60" i="34"/>
  <c r="N60" i="34"/>
  <c r="H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P36" i="33"/>
  <c r="P60" i="33" s="1"/>
  <c r="AW36" i="33"/>
  <c r="AO36" i="33"/>
  <c r="AG36" i="33"/>
  <c r="AG60" i="33" s="1"/>
  <c r="Y36" i="33"/>
  <c r="Q36" i="33"/>
  <c r="Q60" i="33" s="1"/>
  <c r="AX36" i="33"/>
  <c r="AP36" i="33"/>
  <c r="AH36" i="33"/>
  <c r="Z36" i="33"/>
  <c r="R36" i="33"/>
  <c r="R60" i="33" s="1"/>
  <c r="BA36" i="33"/>
  <c r="AS36" i="33"/>
  <c r="AK36" i="33"/>
  <c r="AC36" i="33"/>
  <c r="U36" i="33"/>
  <c r="M36" i="33"/>
  <c r="M60" i="33" s="1"/>
  <c r="BB36" i="33"/>
  <c r="AT36" i="33"/>
  <c r="AL36" i="33"/>
  <c r="AD36" i="33"/>
  <c r="V36" i="33"/>
  <c r="N36" i="33"/>
  <c r="N60" i="33" s="1"/>
  <c r="AJ36" i="33"/>
  <c r="AQ36" i="33"/>
  <c r="AZ36" i="33"/>
  <c r="T36" i="33"/>
  <c r="AR36" i="33"/>
  <c r="AY36" i="33"/>
  <c r="AA36" i="33"/>
  <c r="AB36" i="33"/>
  <c r="AI36" i="33"/>
  <c r="L36" i="33"/>
  <c r="L60" i="33" s="1"/>
  <c r="S36" i="33"/>
  <c r="S60" i="33" s="1"/>
  <c r="AA29" i="33"/>
  <c r="D41" i="20"/>
  <c r="H12" i="20"/>
  <c r="BA60" i="34" l="1"/>
  <c r="BB60" i="34"/>
  <c r="AP60" i="34"/>
  <c r="BC60" i="34"/>
  <c r="AJ60" i="34"/>
  <c r="AX60" i="34"/>
  <c r="AV60" i="34"/>
  <c r="AL60" i="34"/>
  <c r="AM60" i="34"/>
  <c r="AR60" i="34"/>
  <c r="AG60" i="34"/>
  <c r="V60" i="33"/>
  <c r="AN60" i="34"/>
  <c r="AW60" i="34"/>
  <c r="AR60" i="33"/>
  <c r="AI60" i="34"/>
  <c r="AZ60" i="34"/>
  <c r="AU60" i="34"/>
  <c r="X60" i="33"/>
  <c r="AK60" i="33"/>
  <c r="AW60" i="33"/>
  <c r="AA60" i="33"/>
  <c r="AS60" i="34"/>
  <c r="AH60" i="34"/>
  <c r="F63" i="33"/>
  <c r="F64" i="33" s="1"/>
  <c r="AB60" i="33"/>
  <c r="AS60" i="33"/>
  <c r="AX60" i="33"/>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J62" i="34"/>
  <c r="K61" i="34" s="1"/>
  <c r="K63" i="33"/>
  <c r="K64" i="33" s="1"/>
  <c r="L62" i="33"/>
  <c r="M61" i="33" s="1"/>
  <c r="D46" i="20"/>
  <c r="M12" i="20"/>
  <c r="I77" i="34" l="1"/>
  <c r="I80" i="34" s="1"/>
  <c r="I81" i="34" s="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M62" i="34"/>
  <c r="N61" i="34" s="1"/>
  <c r="N63" i="33"/>
  <c r="N64" i="33" s="1"/>
  <c r="O62" i="33"/>
  <c r="P61" i="33" s="1"/>
  <c r="D49" i="20"/>
  <c r="P12" i="20"/>
  <c r="L77" i="34" l="1"/>
  <c r="L80" i="34" s="1"/>
  <c r="L81" i="34" s="1"/>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T62" i="34"/>
  <c r="U61" i="34" s="1"/>
  <c r="V62" i="33"/>
  <c r="W61" i="33" s="1"/>
  <c r="D56" i="20"/>
  <c r="W12" i="20"/>
  <c r="S77" i="34" l="1"/>
  <c r="S80" i="34" s="1"/>
  <c r="S81" i="34" s="1"/>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s="1"/>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M62" i="34"/>
  <c r="AN61" i="34" s="1"/>
  <c r="AN63" i="33"/>
  <c r="AN64" i="33" s="1"/>
  <c r="AN77" i="33" s="1"/>
  <c r="AN80" i="33" s="1"/>
  <c r="AO62" i="33"/>
  <c r="AP61" i="33" s="1"/>
  <c r="AL77" i="34" l="1"/>
  <c r="AL80" i="34" s="1"/>
  <c r="AL81" i="34" s="1"/>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Q81" i="33" s="1"/>
  <c r="C6" i="33" s="1"/>
  <c r="I28" i="29" s="1"/>
  <c r="AR62" i="33"/>
  <c r="AS61" i="33" s="1"/>
  <c r="AO81" i="34" l="1"/>
  <c r="AP63" i="34"/>
  <c r="AP64" i="34" s="1"/>
  <c r="AP77" i="34" s="1"/>
  <c r="AP80" i="34" s="1"/>
  <c r="AQ62" i="34"/>
  <c r="AR61" i="34" s="1"/>
  <c r="AR63" i="33"/>
  <c r="AR64" i="33" s="1"/>
  <c r="AR77" i="33" s="1"/>
  <c r="AR80" i="33" s="1"/>
  <c r="AR81" i="33" s="1"/>
  <c r="AS62" i="33"/>
  <c r="AT61" i="33" s="1"/>
  <c r="AP81" i="34" l="1"/>
  <c r="AS63" i="33"/>
  <c r="AS64" i="33" s="1"/>
  <c r="AS77" i="33" s="1"/>
  <c r="AS80" i="33" s="1"/>
  <c r="AS81" i="33" s="1"/>
  <c r="AQ63" i="34"/>
  <c r="AQ64" i="34" s="1"/>
  <c r="AQ77" i="34" s="1"/>
  <c r="AQ80" i="34" s="1"/>
  <c r="AR62" i="34"/>
  <c r="AS61" i="34" s="1"/>
  <c r="AT62" i="33"/>
  <c r="AU61" i="33" s="1"/>
  <c r="AQ81" i="34" l="1"/>
  <c r="C6" i="34" s="1"/>
  <c r="I29" i="29" s="1"/>
  <c r="AR63" i="34"/>
  <c r="AR64" i="34" s="1"/>
  <c r="AR77" i="34" s="1"/>
  <c r="AR80" i="34" s="1"/>
  <c r="AS62" i="34"/>
  <c r="AT61" i="34" s="1"/>
  <c r="AT63" i="33"/>
  <c r="AT64" i="33" s="1"/>
  <c r="AT77" i="33" s="1"/>
  <c r="AT80" i="33" s="1"/>
  <c r="AT81" i="33" s="1"/>
  <c r="AU62" i="33"/>
  <c r="AV61" i="33" s="1"/>
  <c r="AR81" i="34" l="1"/>
  <c r="AU63" i="33"/>
  <c r="AU64" i="33" s="1"/>
  <c r="AU77" i="33" s="1"/>
  <c r="AU80" i="33" s="1"/>
  <c r="AU81" i="33" s="1"/>
  <c r="AS63" i="34"/>
  <c r="AS64" i="34" s="1"/>
  <c r="AS77" i="34" s="1"/>
  <c r="AS80" i="34" s="1"/>
  <c r="AT62" i="34"/>
  <c r="AU61" i="34" s="1"/>
  <c r="AV62" i="33"/>
  <c r="AW61" i="33" s="1"/>
  <c r="AS81" i="34" l="1"/>
  <c r="AT63" i="34"/>
  <c r="AT64" i="34" s="1"/>
  <c r="AT77" i="34" s="1"/>
  <c r="AT80" i="34" s="1"/>
  <c r="AV63" i="33"/>
  <c r="AV64" i="33" s="1"/>
  <c r="AV77" i="33" s="1"/>
  <c r="AV80" i="33" s="1"/>
  <c r="AV81" i="33" s="1"/>
  <c r="AU62" i="34"/>
  <c r="AV61" i="34" s="1"/>
  <c r="AW62" i="33"/>
  <c r="AX61" i="33" s="1"/>
  <c r="AT81" i="34" l="1"/>
  <c r="AW63" i="33"/>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Williams, Rhys (Future Networks)</author>
  </authors>
  <commentList>
    <comment ref="J7" authorId="0" shapeId="0" xr:uid="{00000000-0006-0000-0400-000001000000}">
      <text>
        <r>
          <rPr>
            <b/>
            <sz val="9"/>
            <color indexed="81"/>
            <rFont val="Tahoma"/>
            <family val="2"/>
          </rPr>
          <t>Williams, Rhys (Future Networks):</t>
        </r>
        <r>
          <rPr>
            <sz val="9"/>
            <color indexed="81"/>
            <rFont val="Tahoma"/>
            <family val="2"/>
          </rPr>
          <t xml:space="preserve">
10% of NIA project costs have been included as 90% is funded through innovation
</t>
        </r>
      </text>
    </comment>
    <comment ref="L7" authorId="0" shapeId="0" xr:uid="{00000000-0006-0000-0400-000002000000}">
      <text>
        <r>
          <rPr>
            <b/>
            <sz val="9"/>
            <color indexed="81"/>
            <rFont val="Tahoma"/>
            <family val="2"/>
          </rPr>
          <t>Williams, Rhys (Future Networks):</t>
        </r>
        <r>
          <rPr>
            <sz val="9"/>
            <color indexed="81"/>
            <rFont val="Tahoma"/>
            <family val="2"/>
          </rPr>
          <t xml:space="preserve">
Total NIA savings have been input into April to show benefits accrued during the NIA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<sst xmlns="http://schemas.openxmlformats.org/spreadsheetml/2006/main" count="759" uniqueCount="397">
  <si>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</si>
  <si>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</si>
  <si>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</si>
  <si>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</si>
  <si>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</si>
  <si>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</si>
  <si>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</si>
  <si>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</si>
  <si>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</si>
  <si>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</si>
  <si>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</si>
  <si>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</si>
  <si>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</si>
  <si>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</si>
  <si>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</si>
  <si>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</si>
  <si>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</si>
  <si>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</si>
  <si>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</si>
  <si>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</si>
  <si>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</si>
  <si>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</si>
  <si>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</si>
  <si>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</si>
  <si>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</si>
  <si>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</si>
  <si>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</si>
  <si>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</si>
  <si>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</si>
  <si>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</si>
  <si>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</si>
  <si>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</si>
  <si>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</si>
  <si>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</si>
  <si>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</si>
  <si>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</si>
  <si>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</si>
  <si>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</si>
  <si>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</si>
  <si>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</si>
  <si>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</si>
  <si>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</si>
  <si>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</si>
  <si>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</si>
  <si>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</si>
  <si>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</si>
  <si>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</si>
  <si>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</si>
  <si>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</si>
  <si>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</si>
  <si>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</si>
  <si>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</si>
  <si>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</si>
  <si>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</si>
  <si>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</si>
  <si>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</si>
  <si>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</si>
  <si>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</si>
  <si>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</si>
  <si>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</si>
  <si>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</si>
  <si>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</si>
  <si>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</si>
  <si>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</si>
  <si>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</si>
  <si>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</si>
  <si>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</si>
  <si>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</si>
  <si>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</si>
  <si>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</si>
  <si>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</si>
  <si>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</si>
  <si>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</si>
  <si>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</si>
  <si>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</si>
  <si>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</si>
  <si>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</si>
  <si>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</si>
  <si>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</si>
  <si>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</si>
  <si>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</si>
  <si>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</si>
  <si>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</si>
  <si>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</si>
  <si>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</si>
  <si>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</si>
  <si>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</si>
  <si>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</si>
  <si>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</si>
  <si>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</si>
  <si>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</si>
  <si>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</si>
  <si>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</si>
  <si>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</si>
  <si>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</si>
  <si>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</si>
  <si>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</si>
  <si>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</si>
  <si>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</si>
  <si>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</si>
  <si>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</si>
  <si>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</si>
  <si>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</si>
  <si>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</si>
  <si>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</si>
  <si>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</si>
  <si>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</si>
  <si>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</si>
  <si>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</si>
  <si>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</si>
  <si>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</si>
  <si>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</si>
  <si>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</si>
  <si>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</si>
  <si>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</si>
  <si>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</si>
  <si>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</si>
  <si>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</si>
  <si>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</si>
  <si>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</si>
  <si>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</si>
  <si>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</si>
  <si>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</si>
  <si>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</si>
  <si>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</si>
  <si>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</si>
  <si>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</si>
  <si>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</si>
  <si>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</si>
  <si>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</si>
  <si>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</si>
  <si>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</si>
  <si>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</si>
  <si>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</si>
  <si>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</si>
  <si>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</si>
  <si>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</si>
  <si>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</si>
  <si>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</si>
  <si>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</si>
  <si>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</si>
  <si>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</si>
  <si>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</si>
  <si>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</si>
  <si>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</si>
  <si>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</si>
  <si>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</si>
  <si>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</si>
  <si>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</si>
  <si>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</si>
  <si>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</si>
  <si>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</si>
  <si>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</si>
  <si>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</si>
  <si>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</si>
  <si>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</si>
  <si>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</si>
  <si>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</si>
  <si>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</si>
  <si>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</si>
  <si>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</si>
  <si>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</si>
  <si>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</si>
  <si>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</si>
  <si>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</si>
  <si>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</si>
  <si>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</si>
  <si>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</si>
  <si>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</si>
  <si>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</si>
  <si>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</si>
  <si>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</si>
  <si>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</si>
  <si>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</si>
  <si>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</si>
  <si>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</si>
  <si>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</si>
  <si>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</si>
  <si>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</si>
  <si>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</si>
  <si>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</si>
  <si>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</si>
  <si>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</si>
  <si>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</si>
  <si>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</si>
  <si>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</si>
  <si>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</si>
  <si>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</si>
  <si>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</si>
  <si>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</si>
  <si>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</si>
  <si>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</si>
  <si>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</si>
  <si>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</si>
  <si>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</si>
  <si>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</si>
  <si>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</si>
  <si>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</si>
  <si>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</si>
  <si>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</si>
  <si>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</si>
  <si>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</si>
  <si>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</si>
  <si>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</si>
  <si>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</si>
  <si>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</si>
  <si>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</si>
  <si>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</si>
  <si>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</si>
  <si>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</si>
  <si>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</si>
  <si>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</si>
  <si>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</si>
  <si>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</si>
  <si>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</si>
  <si>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</si>
  <si>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</si>
  <si>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</si>
  <si>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</si>
  <si>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</si>
  <si>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</si>
  <si>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</si>
  <si>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</si>
  <si>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</si>
  <si>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</si>
  <si>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</si>
  <si>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</si>
  <si>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</si>
  <si>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</si>
  <si>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</si>
  <si>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</si>
  <si>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</si>
  <si>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</si>
  <si>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</si>
  <si>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</si>
  <si>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</si>
  <si>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</si>
  <si>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</si>
  <si>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</si>
  <si>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</si>
  <si>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</si>
  <si>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</si>
  <si>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</si>
  <si>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</si>
  <si>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</si>
  <si>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</si>
  <si>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</si>
  <si>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</si>
  <si>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</si>
  <si>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</si>
  <si>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</si>
  <si>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</si>
  <si>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</si>
  <si>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</si>
  <si>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</si>
  <si>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</si>
  <si>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</si>
  <si>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</si>
  <si>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</si>
  <si>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</si>
  <si>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</si>
  <si>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</si>
  <si>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</si>
  <si>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</si>
  <si>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</si>
  <si>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</si>
  <si>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</si>
  <si>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</si>
  <si>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</si>
  <si>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</si>
  <si>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</si>
  <si>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</si>
  <si>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</si>
  <si>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</si>
  <si>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</si>
  <si>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</si>
  <si>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</si>
  <si>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</si>
  <si>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</si>
  <si>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</si>
  <si>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</si>
  <si>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</si>
  <si>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</si>
  <si>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</si>
  <si>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</si>
  <si>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</si>
  <si>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</si>
  <si>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</si>
  <si>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</si>
  <si>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</si>
  <si>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</si>
  <si>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</si>
  <si>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</si>
  <si>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</si>
  <si>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</si>
  <si>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</si>
  <si>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</si>
  <si>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</si>
  <si>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</si>
  <si>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</si>
  <si>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</si>
  <si>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</si>
  <si>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</si>
  <si>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</si>
  <si>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</si>
  <si>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</si>
  <si>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</si>
  <si>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</si>
  <si>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</si>
  <si>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</si>
  <si>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</si>
  <si>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</si>
  <si>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</si>
  <si>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</si>
  <si>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</si>
  <si>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</si>
  <si>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</si>
  <si>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</si>
  <si>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</si>
  <si>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</si>
  <si>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</si>
  <si>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</si>
  <si>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</si>
  <si>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</si>
  <si>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</si>
  <si>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</si>
  <si>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</si>
  <si>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</si>
  <si>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</si>
  <si>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</si>
  <si>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</si>
  <si>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</si>
  <si>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</si>
  <si>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</si>
  <si>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</si>
  <si>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</si>
  <si>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</si>
  <si>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</si>
  <si>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</si>
  <si>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</si>
  <si>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</si>
  <si>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</si>
  <si>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</si>
  <si>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</si>
  <si>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r>
      <t xml:space="preserve">Workings / assumptions used for costing </t>
    </r>
    <r>
      <rPr>
        <b/>
        <sz val="14"/>
        <color rgb="FF0070C0"/>
        <rFont val="Calibri"/>
        <family val="2"/>
        <scheme val="minor"/>
      </rPr>
      <t>option 2</t>
    </r>
  </si>
  <si>
    <t>Replace as normal i.e. 70 sqmm cable</t>
  </si>
  <si>
    <t>Baseline</t>
  </si>
  <si>
    <t>Replace with larger 150 sqmm cable</t>
  </si>
  <si>
    <t xml:space="preserve">Difference in cable cost </t>
  </si>
  <si>
    <t>Life time of cable (years)</t>
  </si>
  <si>
    <t>Total km of 11kV cable installed per annum in ED1 (CV7:Replacement)</t>
  </si>
  <si>
    <t>Total km of 11kV cable installed per annum in ED1 (CV1:Primary Reinforcement)</t>
  </si>
  <si>
    <t>CV7: Replacement total cost increase due to 150 sqmm upgrade</t>
  </si>
  <si>
    <t>CV1: Primary Reinforcement total cost increase due to 150 sqmm upgrade</t>
  </si>
  <si>
    <t>Total km of 11kV cable installed per annum in ED1 (V3 Connections &amp; V4 Other Cost Movements)</t>
  </si>
  <si>
    <t>V3 &amp; V4: Connections &amp; Other Cost Movements total cost increase due to 150 sqmm upgrade</t>
  </si>
  <si>
    <t>CV7: Replacement total losses reduction due to 150 sqmm upgrade (MWh)</t>
  </si>
  <si>
    <t>CV1: Primary Reinforcement total losses reduction due to 150 sqmm upgrade (MWh)</t>
  </si>
  <si>
    <t>V3 &amp; V4: Connections &amp; Other Cost Movements total losses reduction due to 150 sqmm upgrade (MWh)</t>
  </si>
  <si>
    <t>11 kV upsizing SSEH</t>
  </si>
  <si>
    <t>Assumption</t>
  </si>
  <si>
    <t>Reviewed</t>
  </si>
  <si>
    <t>Location</t>
  </si>
  <si>
    <t>Validity</t>
  </si>
  <si>
    <t>Notes</t>
  </si>
  <si>
    <t>Yes</t>
  </si>
  <si>
    <t>Replacement of cables to reduce losses</t>
  </si>
  <si>
    <t>Replaced assets are those planned for repalcement during RIIO-ED1 and so are most likely HI5</t>
  </si>
  <si>
    <t>Z:\E - NIA Programme\01. Archive\Reports IFI LCNF &amp; NIA\Regulatory Reports\2017_18\Losses Strategy\Evidence\Cost Benefit Analysis work\Cable upsizing\Calculations\Cable calculations V4.xlsx</t>
  </si>
  <si>
    <t>Percentage of cable installed to reduce losses</t>
  </si>
  <si>
    <t>MWh losses savings</t>
  </si>
  <si>
    <t>Cable costs</t>
  </si>
  <si>
    <t>Costs taken from procurement for each regulatory year in question</t>
  </si>
  <si>
    <t>Total km of cable installed per annum</t>
  </si>
  <si>
    <t>Taken from Regulatory Reporting costs and volumes submission</t>
  </si>
  <si>
    <t>All cable sizes of relevant size taken from ProcureTrak system</t>
  </si>
  <si>
    <t>Cable life</t>
  </si>
  <si>
    <t>Taken from CNAIM methodology</t>
  </si>
  <si>
    <t>Z:\E - NIA Programme\01. Archive\Reports IFI LCNF &amp; NIA\Regulatory Reports\2017_18\Losses Strategy\Evidence\Misc\DNO Common Network Asset Indices Methodology CNAIM_v1.1.pdf</t>
  </si>
  <si>
    <t>Loss savings in first year of implementation divided by 2</t>
  </si>
  <si>
    <t>Installation of cables occurrs throughout the year.  In order to accurately report savings the total figure is divided by 2 to account for those cables installed in the second half of the year</t>
  </si>
  <si>
    <t>11kV demand data was taken from System Planning demand data and used in conjuntion with cable resistance data to calculate MWh losses saving</t>
  </si>
  <si>
    <t>Total km of 11kV cable installed per annum in ED1 (CV7:Replacement) due to losses</t>
  </si>
  <si>
    <t>Total km of 11kV cable installed per annum in ED1 (CV1:Primary Reinforcement) due to losses</t>
  </si>
  <si>
    <t>Total km of 11kV cable installed per annum in ED1 (V3 Connections &amp; V4 Other Cost Movements due to losses</t>
  </si>
  <si>
    <t>40+ years</t>
  </si>
  <si>
    <t>70 sqmm cable cost (per km)</t>
  </si>
  <si>
    <t>150 sqmm cable cost (per km)</t>
  </si>
  <si>
    <t>MWh losses saving by upgrading cable from 70 sqmm to 150 sqmm (Mwh/km/year)</t>
  </si>
  <si>
    <t>Total MWh losses reduction du to 150sqmm upgrade</t>
  </si>
  <si>
    <t>Total additional cost due to 150sqmm upgrade</t>
  </si>
  <si>
    <t>Additional cost of upsizing 70sqmm to 150sqmm</t>
  </si>
  <si>
    <t>Install cable at 2016 ratios (no upsizing for losses)</t>
  </si>
  <si>
    <t>Alannah Simpson</t>
  </si>
  <si>
    <t>Z:\E - NIA Programme\01. Archive\01. Non Project\Reports IFI LCNF &amp; NIA\Regulatory Reports\2019_20\Losses Strategy\Evidence\Cable upsizing\ProcureTrak Data\Price Estimates on Cables</t>
  </si>
  <si>
    <t>Z:\E - NIA Programme\01. Archive\01. Non Project\Reports IFI LCNF &amp; NIA\Regulatory Reports\2019_20\Losses Strategy\Evidence\Cost and Volumes Reporting Pack</t>
  </si>
  <si>
    <t>Z:\E - NIA Programme\01. Archive\01. Non Project\Reports IFI LCNF &amp; NIA\Regulatory Reports\2019_20\Losses Strategy\Evidence\Cable upsizing\ProcureTrak Data\Cable Sales Data Summary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</si>
</sst>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quot;£&quot;#,##0.000;[Red]\-&quot;£&quot;#,##0.000"/>
    <numFmt numFmtId="180" formatCode="0.0"/>
    <numFmt numFmtId="182" formatCode="#,##0.0"/>
    <numFmt numFmtId="184" formatCode="&quot;£&quot;#,##0.000"/>
  </numFmts>
  <fonts count="41"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9"/>
      <color indexed="81"/>
      <name val="Tahoma"/>
      <family val="2"/>
    </font>
    <font>
      <b/>
      <sz val="9"/>
      <color indexed="81"/>
      <name val="Tahoma"/>
      <family val="2"/>
    </font>
    <font>
      <b/>
      <sz val="11"/>
      <color theme="1"/>
      <name val="Arial"/>
      <family val="2"/>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9" fontId="3"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14" fillId="0" borderId="0" applyNumberFormat="0" applyFill="0" applyBorder="0" applyAlignment="0" applyProtection="0">
      <alignment vertical="top"/>
      <protection locked="0"/>
    </xf>
    <xf numFmtId="43" fontId="3" fillId="0" borderId="0" applyFont="0" applyFill="0" applyBorder="0" applyAlignment="0" applyProtection="0"/>
    <xf numFmtId="44" fontId="3" fillId="0" borderId="0" applyFont="0" applyFill="0" applyBorder="0" applyAlignment="0" applyProtection="0"/>
    <xf numFmtId="0" fontId="2" fillId="0" borderId="0"/>
  </cellStyleXfs>
  <cellXfs count="206">
    <xf numFmtId="0" fontId="0" fillId="0" borderId="0" xfId="0"/>
    <xf numFmtId="0" fontId="5" fillId="0" borderId="0" xfId="0" applyFont="1"/>
    <xf numFmtId="0" fontId="6" fillId="0" borderId="0" xfId="0" applyFont="1"/>
    <xf numFmtId="0" fontId="7" fillId="5" borderId="0" xfId="0" applyFont="1" applyFill="1" applyProtection="1">
      <protection locked="0"/>
    </xf>
    <xf numFmtId="0" fontId="6" fillId="0" borderId="0" xfId="0" applyFont="1" applyProtection="1"/>
    <xf numFmtId="0" fontId="7" fillId="4" borderId="7" xfId="0" applyFont="1" applyFill="1" applyBorder="1" applyAlignment="1" applyProtection="1">
      <alignment horizontal="centerContinuous"/>
    </xf>
    <xf numFmtId="0" fontId="7" fillId="4" borderId="8" xfId="0" applyFont="1" applyFill="1" applyBorder="1" applyAlignment="1" applyProtection="1">
      <alignment horizontal="centerContinuous"/>
    </xf>
    <xf numFmtId="0" fontId="7" fillId="4" borderId="9" xfId="0" applyFont="1" applyFill="1" applyBorder="1" applyAlignment="1" applyProtection="1">
      <alignment horizontal="centerContinuous"/>
    </xf>
    <xf numFmtId="0" fontId="6" fillId="0" borderId="0" xfId="0" quotePrefix="1" applyFont="1" applyBorder="1" applyProtection="1"/>
    <xf numFmtId="0" fontId="6" fillId="0" borderId="0" xfId="0" applyFont="1" applyBorder="1" applyProtection="1"/>
    <xf numFmtId="164" fontId="6" fillId="5" borderId="0" xfId="1" applyNumberFormat="1" applyFont="1" applyFill="1" applyBorder="1" applyProtection="1"/>
    <xf numFmtId="0" fontId="6" fillId="0" borderId="0" xfId="0" applyFont="1" applyFill="1" applyBorder="1" applyProtection="1"/>
    <xf numFmtId="0" fontId="7" fillId="0" borderId="6" xfId="0" applyFont="1" applyBorder="1" applyProtection="1"/>
    <xf numFmtId="0" fontId="7" fillId="0" borderId="6" xfId="0" applyFont="1" applyFill="1" applyBorder="1" applyProtection="1"/>
    <xf numFmtId="0" fontId="7" fillId="0" borderId="0" xfId="0" applyFont="1" applyFill="1" applyBorder="1" applyProtection="1"/>
    <xf numFmtId="0" fontId="7" fillId="0" borderId="0" xfId="0" applyFont="1" applyProtection="1"/>
    <xf numFmtId="0" fontId="6" fillId="0" borderId="0" xfId="0" applyFont="1" applyBorder="1" applyAlignment="1" applyProtection="1">
      <alignment horizontal="right"/>
    </xf>
    <xf numFmtId="0" fontId="10" fillId="0" borderId="0" xfId="0" applyFont="1" applyProtection="1"/>
    <xf numFmtId="0" fontId="7" fillId="0" borderId="0" xfId="0" applyFont="1" applyBorder="1" applyProtection="1"/>
    <xf numFmtId="0" fontId="0" fillId="0" borderId="0" xfId="0" quotePrefix="1"/>
    <xf numFmtId="0" fontId="6" fillId="7" borderId="0" xfId="0" applyFont="1" applyFill="1"/>
    <xf numFmtId="0" fontId="6" fillId="0" borderId="0" xfId="0" applyFont="1" applyFill="1"/>
    <xf numFmtId="0" fontId="6" fillId="0" borderId="0" xfId="0" applyFont="1" applyFill="1" applyProtection="1"/>
    <xf numFmtId="164" fontId="6" fillId="2" borderId="3" xfId="0" applyNumberFormat="1" applyFont="1" applyFill="1" applyBorder="1" applyProtection="1"/>
    <xf numFmtId="3" fontId="6" fillId="2" borderId="3" xfId="0" applyNumberFormat="1" applyFont="1" applyFill="1" applyBorder="1" applyProtection="1"/>
    <xf numFmtId="0" fontId="7" fillId="0" borderId="0" xfId="0" applyFont="1"/>
    <xf numFmtId="0" fontId="12" fillId="0" borderId="0" xfId="0" applyFont="1"/>
    <xf numFmtId="0" fontId="6" fillId="0" borderId="0" xfId="0" applyFont="1" applyBorder="1" applyAlignment="1">
      <alignment horizontal="left" vertical="top" wrapText="1"/>
    </xf>
    <xf numFmtId="0" fontId="6" fillId="0" borderId="0" xfId="0" applyFont="1" applyBorder="1" applyAlignment="1">
      <alignment horizontal="left"/>
    </xf>
    <xf numFmtId="0" fontId="6" fillId="0" borderId="0" xfId="0" applyFont="1" applyBorder="1" applyAlignment="1">
      <alignment horizontal="center" vertical="top" wrapText="1"/>
    </xf>
    <xf numFmtId="0" fontId="6" fillId="0" borderId="3" xfId="0" applyFont="1" applyBorder="1" applyAlignment="1">
      <alignment vertical="top"/>
    </xf>
    <xf numFmtId="0" fontId="6" fillId="0" borderId="3" xfId="0" applyFont="1" applyBorder="1" applyAlignment="1">
      <alignment vertical="top" wrapText="1"/>
    </xf>
    <xf numFmtId="0" fontId="11" fillId="0" borderId="0" xfId="0" applyFont="1" applyFill="1"/>
    <xf numFmtId="164" fontId="6" fillId="5" borderId="3" xfId="1" applyNumberFormat="1" applyFont="1" applyFill="1" applyBorder="1" applyProtection="1">
      <protection locked="0"/>
    </xf>
    <xf numFmtId="165" fontId="6" fillId="5" borderId="0" xfId="0" applyNumberFormat="1" applyFont="1" applyFill="1" applyBorder="1" applyProtection="1">
      <protection locked="0"/>
    </xf>
    <xf numFmtId="165" fontId="6" fillId="0" borderId="0" xfId="0" applyNumberFormat="1" applyFont="1" applyFill="1" applyBorder="1" applyProtection="1">
      <protection locked="0"/>
    </xf>
    <xf numFmtId="10" fontId="6" fillId="5" borderId="0" xfId="1" applyNumberFormat="1" applyFont="1" applyFill="1" applyBorder="1" applyProtection="1">
      <protection locked="0"/>
    </xf>
    <xf numFmtId="0" fontId="13" fillId="0" borderId="0" xfId="0" applyFont="1" applyProtection="1"/>
    <xf numFmtId="3" fontId="6" fillId="5" borderId="0" xfId="1" applyNumberFormat="1" applyFont="1" applyFill="1" applyBorder="1" applyProtection="1">
      <protection locked="0"/>
    </xf>
    <xf numFmtId="0" fontId="16" fillId="0" borderId="0" xfId="0" applyFont="1" applyProtection="1"/>
    <xf numFmtId="1" fontId="16" fillId="0" borderId="0" xfId="0" applyNumberFormat="1" applyFont="1" applyProtection="1"/>
    <xf numFmtId="0" fontId="6" fillId="0" borderId="0" xfId="0" quotePrefix="1" applyFont="1" applyProtection="1"/>
    <xf numFmtId="0" fontId="19" fillId="2" borderId="20" xfId="4" applyFont="1" applyFill="1" applyBorder="1" applyAlignment="1">
      <alignment horizontal="center"/>
    </xf>
    <xf numFmtId="0" fontId="19" fillId="2" borderId="3" xfId="4" applyFont="1" applyFill="1" applyBorder="1" applyAlignment="1">
      <alignment horizontal="center"/>
    </xf>
    <xf numFmtId="167" fontId="6" fillId="5" borderId="0" xfId="0" applyNumberFormat="1" applyFont="1" applyFill="1" applyBorder="1" applyProtection="1">
      <protection locked="0"/>
    </xf>
    <xf numFmtId="8" fontId="7" fillId="0" borderId="14" xfId="0" applyNumberFormat="1" applyFont="1" applyBorder="1" applyProtection="1"/>
    <xf numFmtId="0" fontId="7" fillId="0" borderId="10" xfId="0" applyFont="1" applyBorder="1" applyAlignment="1" applyProtection="1">
      <alignment horizontal="center" wrapText="1"/>
    </xf>
    <xf numFmtId="0" fontId="7" fillId="0" borderId="13" xfId="0" applyFont="1" applyBorder="1" applyAlignment="1" applyProtection="1">
      <alignment horizontal="center" wrapText="1"/>
    </xf>
    <xf numFmtId="3" fontId="7" fillId="2" borderId="11" xfId="0" applyNumberFormat="1" applyFont="1" applyFill="1" applyBorder="1" applyAlignment="1" applyProtection="1">
      <alignment horizontal="center"/>
    </xf>
    <xf numFmtId="3" fontId="7" fillId="0" borderId="11" xfId="0" applyNumberFormat="1" applyFont="1" applyFill="1" applyBorder="1" applyAlignment="1" applyProtection="1">
      <alignment horizontal="center"/>
    </xf>
    <xf numFmtId="166" fontId="6" fillId="5" borderId="3" xfId="0" applyNumberFormat="1" applyFont="1" applyFill="1" applyBorder="1" applyProtection="1">
      <protection locked="0"/>
    </xf>
    <xf numFmtId="0" fontId="18" fillId="0" borderId="0" xfId="0" applyFont="1" applyProtection="1"/>
    <xf numFmtId="0" fontId="21" fillId="0" borderId="0" xfId="0" quotePrefix="1" applyFont="1"/>
    <xf numFmtId="165" fontId="7" fillId="3" borderId="6" xfId="0" applyNumberFormat="1" applyFont="1" applyFill="1" applyBorder="1" applyProtection="1">
      <protection locked="0"/>
    </xf>
    <xf numFmtId="165" fontId="7" fillId="2" borderId="0" xfId="0" applyNumberFormat="1" applyFont="1" applyFill="1" applyProtection="1"/>
    <xf numFmtId="165" fontId="6" fillId="0" borderId="0" xfId="0" applyNumberFormat="1" applyFont="1" applyProtection="1"/>
    <xf numFmtId="165" fontId="7" fillId="0" borderId="1" xfId="0" applyNumberFormat="1" applyFont="1" applyBorder="1" applyProtection="1"/>
    <xf numFmtId="0" fontId="6" fillId="0" borderId="6" xfId="0" applyFont="1" applyBorder="1" applyProtection="1"/>
    <xf numFmtId="0" fontId="6" fillId="0" borderId="6" xfId="0" quotePrefix="1" applyFont="1" applyBorder="1" applyProtection="1"/>
    <xf numFmtId="165" fontId="6" fillId="3" borderId="6" xfId="0" applyNumberFormat="1" applyFont="1" applyFill="1" applyBorder="1" applyProtection="1">
      <protection locked="0"/>
    </xf>
    <xf numFmtId="0" fontId="6" fillId="0" borderId="0" xfId="0" quotePrefix="1" applyFont="1" applyBorder="1" applyAlignment="1" applyProtection="1">
      <alignment vertical="center"/>
    </xf>
    <xf numFmtId="0" fontId="6" fillId="0" borderId="0" xfId="0" applyFont="1" applyBorder="1" applyAlignment="1" applyProtection="1">
      <alignment vertical="center"/>
    </xf>
    <xf numFmtId="165" fontId="6" fillId="5" borderId="0" xfId="0" applyNumberFormat="1" applyFont="1" applyFill="1" applyBorder="1" applyAlignment="1" applyProtection="1">
      <alignment vertical="center"/>
      <protection locked="0"/>
    </xf>
    <xf numFmtId="168" fontId="6" fillId="0" borderId="0" xfId="8" applyNumberFormat="1" applyFont="1" applyBorder="1" applyProtection="1"/>
    <xf numFmtId="0" fontId="6" fillId="6" borderId="3" xfId="0" applyFont="1" applyFill="1" applyBorder="1" applyAlignment="1">
      <alignment horizontal="center"/>
    </xf>
    <xf numFmtId="8" fontId="6" fillId="0" borderId="3" xfId="0" applyNumberFormat="1" applyFont="1" applyBorder="1" applyAlignment="1">
      <alignment horizontal="left" vertical="top"/>
    </xf>
    <xf numFmtId="0" fontId="23" fillId="0" borderId="0" xfId="0" applyFont="1" applyProtection="1"/>
    <xf numFmtId="165" fontId="6" fillId="3" borderId="0" xfId="0" applyNumberFormat="1" applyFont="1" applyFill="1" applyBorder="1" applyProtection="1">
      <protection locked="0"/>
    </xf>
    <xf numFmtId="3" fontId="6" fillId="5" borderId="0" xfId="0" applyNumberFormat="1" applyFont="1" applyFill="1" applyProtection="1"/>
    <xf numFmtId="0" fontId="15" fillId="0" borderId="0" xfId="6" applyFont="1" applyAlignment="1" applyProtection="1">
      <alignment vertical="top"/>
    </xf>
    <xf numFmtId="0" fontId="15" fillId="8" borderId="0" xfId="6" applyFont="1" applyFill="1" applyAlignment="1" applyProtection="1">
      <alignment vertical="top"/>
    </xf>
    <xf numFmtId="0" fontId="6" fillId="8" borderId="0" xfId="0" applyFont="1" applyFill="1"/>
    <xf numFmtId="2" fontId="6" fillId="7" borderId="0" xfId="0" applyNumberFormat="1" applyFont="1" applyFill="1"/>
    <xf numFmtId="1" fontId="6" fillId="7" borderId="0" xfId="0" applyNumberFormat="1" applyFont="1" applyFill="1"/>
    <xf numFmtId="0" fontId="24" fillId="0" borderId="0" xfId="0" applyFont="1" applyProtection="1"/>
    <xf numFmtId="0" fontId="25" fillId="0" borderId="0" xfId="0" applyFont="1" applyProtection="1"/>
    <xf numFmtId="0" fontId="16" fillId="0" borderId="0" xfId="0" applyFont="1" applyAlignment="1" applyProtection="1">
      <alignment horizontal="left"/>
    </xf>
    <xf numFmtId="2" fontId="6" fillId="2" borderId="3" xfId="0" applyNumberFormat="1" applyFont="1" applyFill="1" applyBorder="1" applyProtection="1"/>
    <xf numFmtId="0" fontId="25" fillId="0" borderId="0" xfId="0" applyFont="1" applyAlignment="1" applyProtection="1">
      <alignment horizontal="left" vertical="top"/>
    </xf>
    <xf numFmtId="0" fontId="10" fillId="0" borderId="0" xfId="0" applyFont="1" applyFill="1" applyProtection="1"/>
    <xf numFmtId="170" fontId="6" fillId="5" borderId="3" xfId="0" applyNumberFormat="1" applyFont="1" applyFill="1" applyBorder="1" applyProtection="1">
      <protection locked="0"/>
    </xf>
    <xf numFmtId="165" fontId="6" fillId="0" borderId="0" xfId="0" applyNumberFormat="1" applyFont="1" applyFill="1" applyBorder="1" applyAlignment="1" applyProtection="1">
      <alignment horizontal="right"/>
      <protection locked="0"/>
    </xf>
    <xf numFmtId="0" fontId="6" fillId="0" borderId="0" xfId="0" applyFont="1" applyFill="1" applyAlignment="1">
      <alignment vertical="top"/>
    </xf>
    <xf numFmtId="0" fontId="7" fillId="0" borderId="0" xfId="0" applyFont="1" applyFill="1"/>
    <xf numFmtId="0" fontId="6" fillId="0" borderId="0" xfId="0" applyFont="1" applyFill="1" applyBorder="1" applyAlignment="1" applyProtection="1">
      <alignment horizontal="left"/>
    </xf>
    <xf numFmtId="0" fontId="9" fillId="0" borderId="0" xfId="0" applyFont="1" applyProtection="1"/>
    <xf numFmtId="43" fontId="6" fillId="0" borderId="0" xfId="7" applyFont="1" applyBorder="1" applyProtection="1"/>
    <xf numFmtId="165" fontId="6" fillId="3" borderId="3" xfId="0" applyNumberFormat="1" applyFont="1" applyFill="1" applyBorder="1" applyAlignment="1" applyProtection="1">
      <alignment horizontal="left"/>
      <protection locked="0"/>
    </xf>
    <xf numFmtId="0" fontId="7" fillId="6" borderId="3" xfId="0" applyFont="1" applyFill="1" applyBorder="1"/>
    <xf numFmtId="0" fontId="6" fillId="0" borderId="0" xfId="0" applyFont="1" applyAlignment="1"/>
    <xf numFmtId="0" fontId="6" fillId="0" borderId="0" xfId="0" applyFont="1" applyAlignment="1">
      <alignment vertical="top"/>
    </xf>
    <xf numFmtId="0" fontId="16" fillId="0" borderId="0" xfId="0" applyFont="1"/>
    <xf numFmtId="165" fontId="6" fillId="5" borderId="3" xfId="0" applyNumberFormat="1" applyFont="1" applyFill="1" applyBorder="1" applyAlignment="1" applyProtection="1">
      <alignment horizontal="left"/>
      <protection locked="0"/>
    </xf>
    <xf numFmtId="3" fontId="6" fillId="2" borderId="3" xfId="0" applyNumberFormat="1" applyFont="1" applyFill="1" applyBorder="1" applyAlignment="1" applyProtection="1">
      <alignment horizontal="left"/>
    </xf>
    <xf numFmtId="0" fontId="6" fillId="0" borderId="3" xfId="0" applyFont="1" applyBorder="1" applyAlignment="1">
      <alignment horizontal="left"/>
    </xf>
    <xf numFmtId="0" fontId="7" fillId="0" borderId="3" xfId="0" applyFont="1" applyBorder="1" applyAlignment="1">
      <alignment vertical="top"/>
    </xf>
    <xf numFmtId="0" fontId="7" fillId="0" borderId="3" xfId="0" applyFont="1" applyBorder="1" applyAlignment="1">
      <alignment vertical="top" wrapText="1"/>
    </xf>
    <xf numFmtId="0" fontId="7" fillId="0" borderId="3" xfId="0" applyFont="1" applyBorder="1" applyAlignment="1">
      <alignment horizontal="left" vertical="top" wrapText="1"/>
    </xf>
    <xf numFmtId="0" fontId="11" fillId="0" borderId="0" xfId="0" applyFont="1"/>
    <xf numFmtId="0" fontId="0" fillId="0" borderId="0" xfId="0" applyAlignment="1">
      <alignment vertical="top" wrapText="1"/>
    </xf>
    <xf numFmtId="0" fontId="26"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7" fillId="7" borderId="0" xfId="0" applyFont="1" applyFill="1"/>
    <xf numFmtId="0" fontId="6" fillId="7" borderId="0" xfId="0" applyFont="1" applyFill="1" applyAlignment="1">
      <alignment horizontal="right"/>
    </xf>
    <xf numFmtId="172" fontId="6" fillId="5" borderId="3" xfId="7" applyNumberFormat="1" applyFont="1" applyFill="1" applyBorder="1" applyProtection="1">
      <protection locked="0"/>
    </xf>
    <xf numFmtId="169" fontId="6" fillId="0" borderId="1" xfId="7" applyNumberFormat="1" applyFont="1" applyFill="1" applyBorder="1" applyProtection="1">
      <protection locked="0"/>
    </xf>
    <xf numFmtId="0" fontId="28" fillId="0" borderId="0" xfId="0" applyFont="1" applyFill="1"/>
    <xf numFmtId="171" fontId="6" fillId="5" borderId="3" xfId="0" applyNumberFormat="1" applyFont="1" applyFill="1" applyBorder="1"/>
    <xf numFmtId="0" fontId="6" fillId="7" borderId="0" xfId="0" applyFont="1" applyFill="1" applyAlignment="1">
      <alignment horizontal="left"/>
    </xf>
    <xf numFmtId="0" fontId="24" fillId="0" borderId="12" xfId="0" applyFont="1" applyBorder="1" applyAlignment="1" applyProtection="1">
      <alignment horizontal="right"/>
    </xf>
    <xf numFmtId="0" fontId="24" fillId="0" borderId="2" xfId="0" applyFont="1" applyBorder="1" applyAlignment="1" applyProtection="1">
      <alignment vertical="center" textRotation="90"/>
    </xf>
    <xf numFmtId="0" fontId="24" fillId="0" borderId="5" xfId="0" applyFont="1" applyBorder="1" applyAlignment="1" applyProtection="1">
      <alignment vertical="center" textRotation="90"/>
    </xf>
    <xf numFmtId="0" fontId="24" fillId="9" borderId="0" xfId="0" applyFont="1" applyFill="1" applyBorder="1" applyProtection="1"/>
    <xf numFmtId="0" fontId="7" fillId="9" borderId="0" xfId="0" applyFont="1" applyFill="1" applyBorder="1" applyProtection="1"/>
    <xf numFmtId="0" fontId="6" fillId="9" borderId="0" xfId="0" applyFont="1" applyFill="1" applyBorder="1" applyProtection="1"/>
    <xf numFmtId="0" fontId="24" fillId="9" borderId="18" xfId="0" applyFont="1" applyFill="1" applyBorder="1" applyProtection="1"/>
    <xf numFmtId="0" fontId="29" fillId="9" borderId="18" xfId="0" applyFont="1" applyFill="1" applyBorder="1" applyProtection="1"/>
    <xf numFmtId="0" fontId="7" fillId="9" borderId="18" xfId="0" applyFont="1" applyFill="1" applyBorder="1" applyProtection="1"/>
    <xf numFmtId="0" fontId="6" fillId="9" borderId="18" xfId="0" applyFont="1" applyFill="1" applyBorder="1" applyProtection="1"/>
    <xf numFmtId="0" fontId="27" fillId="9" borderId="0" xfId="0" applyFont="1" applyFill="1" applyBorder="1" applyProtection="1"/>
    <xf numFmtId="0" fontId="6" fillId="0" borderId="24" xfId="0" applyFont="1" applyBorder="1" applyAlignment="1" applyProtection="1">
      <alignment vertical="center"/>
    </xf>
    <xf numFmtId="0" fontId="6" fillId="0" borderId="6" xfId="0" applyFont="1" applyBorder="1" applyAlignment="1" applyProtection="1">
      <alignment vertical="center"/>
    </xf>
    <xf numFmtId="173" fontId="18" fillId="2" borderId="3" xfId="4" applyNumberFormat="1" applyFont="1" applyFill="1" applyBorder="1" applyAlignment="1">
      <alignment horizontal="right"/>
    </xf>
    <xf numFmtId="0" fontId="18" fillId="2" borderId="3" xfId="4" applyFont="1" applyFill="1" applyBorder="1" applyAlignment="1"/>
    <xf numFmtId="0" fontId="6" fillId="0" borderId="0" xfId="0" applyFont="1" applyAlignment="1" applyProtection="1">
      <alignment horizontal="right"/>
    </xf>
    <xf numFmtId="0" fontId="6"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6" fillId="5" borderId="25" xfId="0" applyNumberFormat="1" applyFont="1" applyFill="1" applyBorder="1" applyAlignment="1" applyProtection="1">
      <alignment horizontal="center"/>
      <protection locked="0"/>
    </xf>
    <xf numFmtId="0" fontId="0" fillId="0" borderId="0" xfId="0" applyAlignment="1">
      <alignment vertical="top"/>
    </xf>
    <xf numFmtId="166" fontId="0" fillId="0" borderId="0" xfId="0" applyNumberFormat="1"/>
    <xf numFmtId="170" fontId="0" fillId="0" borderId="0" xfId="0" applyNumberFormat="1"/>
    <xf numFmtId="0" fontId="6" fillId="10" borderId="3" xfId="0" applyFont="1" applyFill="1" applyBorder="1" applyAlignment="1">
      <alignment vertical="top"/>
    </xf>
    <xf numFmtId="0" fontId="6" fillId="10" borderId="3" xfId="0" applyFont="1" applyFill="1" applyBorder="1" applyAlignment="1">
      <alignment vertical="top" wrapText="1"/>
    </xf>
    <xf numFmtId="8" fontId="6" fillId="10" borderId="3" xfId="0" applyNumberFormat="1" applyFont="1" applyFill="1" applyBorder="1" applyAlignment="1">
      <alignment horizontal="center" vertical="top"/>
    </xf>
    <xf numFmtId="14" fontId="0" fillId="0" borderId="0" xfId="0" applyNumberFormat="1"/>
    <xf numFmtId="0" fontId="0" fillId="0" borderId="0" xfId="0" applyAlignment="1">
      <alignment wrapText="1"/>
    </xf>
    <xf numFmtId="0" fontId="0" fillId="0" borderId="0" xfId="0" applyNumberFormat="1"/>
    <xf numFmtId="3" fontId="0" fillId="0" borderId="0" xfId="0" applyNumberFormat="1"/>
    <xf numFmtId="1" fontId="0" fillId="0" borderId="0" xfId="0" applyNumberFormat="1"/>
    <xf numFmtId="175" fontId="6" fillId="0" borderId="3" xfId="0" applyNumberFormat="1" applyFont="1" applyBorder="1" applyAlignment="1">
      <alignment horizontal="center" vertical="top"/>
    </xf>
    <xf numFmtId="3" fontId="0" fillId="0" borderId="0" xfId="0" applyNumberFormat="1" applyFill="1"/>
    <xf numFmtId="0" fontId="40" fillId="0" borderId="0" xfId="0" applyFont="1"/>
    <xf numFmtId="170" fontId="0" fillId="0" borderId="0" xfId="7" applyNumberFormat="1" applyFont="1" applyBorder="1"/>
    <xf numFmtId="0" fontId="40" fillId="0" borderId="3" xfId="0" applyFont="1" applyBorder="1"/>
    <xf numFmtId="0" fontId="0" fillId="0" borderId="3" xfId="0" applyBorder="1"/>
    <xf numFmtId="0" fontId="0" fillId="11" borderId="3" xfId="0" applyFill="1" applyBorder="1"/>
    <xf numFmtId="0" fontId="0" fillId="0" borderId="3" xfId="0" applyBorder="1" applyAlignment="1">
      <alignment wrapText="1"/>
    </xf>
    <xf numFmtId="0" fontId="0" fillId="12" borderId="3" xfId="0" applyFill="1" applyBorder="1"/>
    <xf numFmtId="10" fontId="0" fillId="0" borderId="0" xfId="0" applyNumberFormat="1" applyFill="1" applyBorder="1"/>
    <xf numFmtId="0" fontId="6" fillId="0" borderId="0" xfId="0" applyFont="1" applyAlignment="1">
      <alignment horizontal="left" vertical="top" wrapText="1"/>
    </xf>
    <xf numFmtId="0" fontId="6" fillId="6" borderId="3" xfId="0" applyFont="1" applyFill="1" applyBorder="1" applyAlignment="1">
      <alignment horizontal="center" vertical="center"/>
    </xf>
    <xf numFmtId="0" fontId="7" fillId="6" borderId="21" xfId="0" applyFont="1" applyFill="1" applyBorder="1" applyAlignment="1">
      <alignment horizontal="left" vertical="top" wrapText="1"/>
    </xf>
    <xf numFmtId="0" fontId="7" fillId="6" borderId="20" xfId="0" applyFont="1" applyFill="1" applyBorder="1" applyAlignment="1">
      <alignment horizontal="left" vertical="top" wrapText="1"/>
    </xf>
    <xf numFmtId="0" fontId="7" fillId="6" borderId="21" xfId="0" applyFont="1" applyFill="1" applyBorder="1" applyAlignment="1">
      <alignment horizontal="left" vertical="top"/>
    </xf>
    <xf numFmtId="0" fontId="7" fillId="6" borderId="20" xfId="0" applyFont="1" applyFill="1" applyBorder="1" applyAlignment="1">
      <alignment horizontal="left" vertical="top"/>
    </xf>
    <xf numFmtId="0" fontId="6" fillId="0" borderId="7" xfId="0" applyFont="1" applyBorder="1" applyAlignment="1">
      <alignment horizontal="left"/>
    </xf>
    <xf numFmtId="0" fontId="6" fillId="0" borderId="9" xfId="0" applyFont="1" applyBorder="1" applyAlignment="1">
      <alignment horizontal="left"/>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7" xfId="0" applyFont="1" applyBorder="1" applyAlignment="1">
      <alignment horizontal="left" vertical="top"/>
    </xf>
    <xf numFmtId="0" fontId="6" fillId="0" borderId="9" xfId="0" applyFont="1" applyBorder="1" applyAlignment="1">
      <alignment horizontal="left" vertical="top"/>
    </xf>
    <xf numFmtId="0" fontId="6" fillId="0" borderId="3" xfId="0" applyFont="1" applyBorder="1" applyAlignment="1">
      <alignment horizontal="center" vertical="top" wrapText="1"/>
    </xf>
    <xf numFmtId="0" fontId="7" fillId="0" borderId="15" xfId="0" applyFont="1" applyBorder="1" applyAlignment="1">
      <alignment horizontal="left" vertical="top" wrapText="1"/>
    </xf>
    <xf numFmtId="0" fontId="6" fillId="0" borderId="1"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7" fillId="6" borderId="3" xfId="0" applyFont="1" applyFill="1" applyBorder="1" applyAlignment="1">
      <alignment horizontal="left" vertical="top"/>
    </xf>
    <xf numFmtId="0" fontId="6" fillId="0" borderId="3"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7" fillId="6" borderId="7" xfId="0" applyFont="1" applyFill="1" applyBorder="1" applyAlignment="1">
      <alignment horizontal="left" vertical="top"/>
    </xf>
    <xf numFmtId="0" fontId="7" fillId="6" borderId="9" xfId="0" applyFont="1" applyFill="1" applyBorder="1" applyAlignment="1">
      <alignment horizontal="left" vertical="top"/>
    </xf>
    <xf numFmtId="0" fontId="20" fillId="2" borderId="15" xfId="4" applyFont="1" applyFill="1" applyBorder="1" applyAlignment="1">
      <alignment horizontal="left" vertical="top"/>
    </xf>
    <xf numFmtId="0" fontId="20" fillId="2" borderId="16" xfId="4" applyFont="1" applyFill="1" applyBorder="1" applyAlignment="1">
      <alignment horizontal="left" vertical="top"/>
    </xf>
    <xf numFmtId="0" fontId="20" fillId="2" borderId="17" xfId="4" applyFont="1" applyFill="1" applyBorder="1" applyAlignment="1">
      <alignment horizontal="left" vertical="top"/>
    </xf>
    <xf numFmtId="0" fontId="20" fillId="2" borderId="19" xfId="4" applyFont="1" applyFill="1" applyBorder="1" applyAlignment="1">
      <alignment horizontal="left" vertical="top"/>
    </xf>
    <xf numFmtId="0" fontId="18" fillId="2" borderId="3" xfId="4" applyFont="1" applyFill="1" applyBorder="1" applyAlignment="1">
      <alignment horizontal="center" vertical="center" wrapText="1"/>
    </xf>
    <xf numFmtId="0" fontId="27" fillId="9" borderId="16" xfId="0" applyFont="1" applyFill="1" applyBorder="1" applyAlignment="1" applyProtection="1">
      <alignment horizontal="center" vertical="center" textRotation="90"/>
    </xf>
    <xf numFmtId="0" fontId="27" fillId="9" borderId="23" xfId="0" applyFont="1" applyFill="1" applyBorder="1" applyAlignment="1" applyProtection="1">
      <alignment horizontal="center" vertical="center" textRotation="90"/>
    </xf>
    <xf numFmtId="0" fontId="27" fillId="9" borderId="19" xfId="0" applyFont="1" applyFill="1" applyBorder="1" applyAlignment="1" applyProtection="1">
      <alignment horizontal="center" vertical="center" textRotation="90"/>
    </xf>
    <xf numFmtId="0" fontId="27" fillId="9" borderId="22" xfId="0" applyFont="1" applyFill="1" applyBorder="1" applyAlignment="1" applyProtection="1">
      <alignment horizontal="center" vertical="center" textRotation="90" wrapText="1"/>
    </xf>
    <xf numFmtId="0" fontId="27" fillId="9" borderId="20" xfId="0" applyFont="1" applyFill="1" applyBorder="1" applyAlignment="1" applyProtection="1">
      <alignment horizontal="center" vertical="center" textRotation="90" wrapText="1"/>
    </xf>
    <xf numFmtId="0" fontId="27" fillId="9" borderId="4" xfId="0" applyFont="1" applyFill="1" applyBorder="1" applyAlignment="1" applyProtection="1">
      <alignment horizontal="center" vertical="center" textRotation="90" wrapText="1"/>
    </xf>
    <xf numFmtId="0" fontId="27" fillId="9" borderId="5" xfId="0" applyFont="1" applyFill="1" applyBorder="1" applyAlignment="1" applyProtection="1">
      <alignment horizontal="center" vertical="center" textRotation="90" wrapText="1"/>
    </xf>
    <xf numFmtId="0" fontId="27" fillId="9" borderId="2" xfId="0" applyFont="1" applyFill="1" applyBorder="1" applyAlignment="1" applyProtection="1">
      <alignment horizontal="center" vertical="center" textRotation="90" wrapText="1"/>
    </xf>
    <xf numFmtId="0" fontId="24" fillId="9" borderId="5" xfId="0" applyFont="1" applyFill="1" applyBorder="1" applyAlignment="1" applyProtection="1">
      <alignment horizontal="center" vertical="center" textRotation="90" wrapText="1"/>
    </xf>
    <xf numFmtId="164" fontId="0" fillId="0" borderId="0" xfId="1" applyNumberFormat="1" applyFont="1"/>
    <xf numFmtId="182" fontId="0" fillId="0" borderId="0" xfId="0" applyNumberFormat="1"/>
    <xf numFmtId="0" fontId="26" fillId="0" borderId="0" xfId="0" applyFont="1"/>
    <xf numFmtId="180" fontId="0" fillId="0" borderId="0" xfId="0" applyNumberFormat="1" applyFont="1"/>
    <xf numFmtId="180" fontId="1" fillId="0" borderId="0" xfId="9" applyNumberFormat="1" applyFont="1"/>
    <xf numFmtId="180" fontId="0" fillId="0" borderId="0" xfId="0" applyNumberFormat="1" applyFont="1" applyFill="1"/>
    <xf numFmtId="170" fontId="26" fillId="0" borderId="0" xfId="0" applyNumberFormat="1" applyFont="1"/>
    <xf numFmtId="3" fontId="26" fillId="0" borderId="0" xfId="0" applyNumberFormat="1" applyFont="1"/>
    <xf numFmtId="184" fontId="6" fillId="0" borderId="0" xfId="0" applyNumberFormat="1" applyFont="1"/>
  </cellXfs>
  <cellStyles count="10">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 xfId="9" xr:uid="{00000000-0005-0000-0000-000006000000}"/>
    <cellStyle name="Normal 20" xfId="2" xr:uid="{00000000-0005-0000-0000-000007000000}"/>
    <cellStyle name="Normal 3" xfId="3" xr:uid="{00000000-0005-0000-0000-000008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0" t="s">
        <v>228</v>
      </c>
      <c r="C2" s="100" t="s">
        <v>236</v>
      </c>
      <c r="D2" s="100" t="s">
        <v>235</v>
      </c>
      <c r="E2" s="100" t="s">
        <v>229</v>
      </c>
    </row>
    <row r="3" spans="1:5" s="99" customFormat="1" ht="62.25" customHeight="1" x14ac:dyDescent="0.25">
      <c r="B3" s="101" t="s">
        <v>230</v>
      </c>
      <c r="C3" s="101" t="s">
        <v>233</v>
      </c>
      <c r="D3" s="101"/>
      <c r="E3" s="102" t="s">
        <v>234</v>
      </c>
    </row>
    <row r="4" spans="1:5" s="99" customFormat="1" ht="62.25" customHeight="1" x14ac:dyDescent="0.25">
      <c r="B4" s="101" t="s">
        <v>231</v>
      </c>
      <c r="C4" s="101" t="s">
        <v>237</v>
      </c>
      <c r="D4" s="103">
        <v>41352</v>
      </c>
      <c r="E4" s="101" t="s">
        <v>238</v>
      </c>
    </row>
    <row r="5" spans="1:5" s="99" customFormat="1" ht="84" customHeight="1" x14ac:dyDescent="0.25">
      <c r="B5" s="101" t="s">
        <v>232</v>
      </c>
      <c r="C5" s="101" t="s">
        <v>243</v>
      </c>
      <c r="D5" s="103" t="s">
        <v>239</v>
      </c>
      <c r="E5" s="101" t="s">
        <v>240</v>
      </c>
    </row>
    <row r="6" spans="1:5" ht="111" customHeight="1" x14ac:dyDescent="0.25">
      <c r="A6" s="128"/>
      <c r="B6" s="129" t="s">
        <v>241</v>
      </c>
      <c r="C6" s="129" t="s">
        <v>242</v>
      </c>
      <c r="D6" s="130">
        <v>41380</v>
      </c>
      <c r="E6" s="129" t="s">
        <v>309</v>
      </c>
    </row>
    <row r="7" spans="1:5" ht="21.75" customHeight="1" x14ac:dyDescent="0.25">
      <c r="B7" s="132"/>
      <c r="C7" s="132"/>
      <c r="D7" s="133">
        <v>41393</v>
      </c>
      <c r="E7" s="132" t="s">
        <v>332</v>
      </c>
    </row>
    <row r="8" spans="1:5" ht="21.75" customHeight="1" x14ac:dyDescent="0.25">
      <c r="D8" s="133">
        <v>41649</v>
      </c>
      <c r="E8" s="135" t="s">
        <v>333</v>
      </c>
    </row>
    <row r="9" spans="1:5" ht="21.75" customHeight="1" x14ac:dyDescent="0.25">
      <c r="D9" s="133">
        <v>41649</v>
      </c>
      <c r="E9" s="132" t="s">
        <v>337</v>
      </c>
    </row>
    <row r="10" spans="1:5" ht="21.75" customHeight="1" x14ac:dyDescent="0.25">
      <c r="D10" s="133">
        <v>41649</v>
      </c>
      <c r="E10" s="132" t="s">
        <v>338</v>
      </c>
    </row>
    <row r="11" spans="1:5" x14ac:dyDescent="0.25">
      <c r="B11" s="131"/>
      <c r="C11" s="131"/>
      <c r="D11" s="131"/>
      <c r="E11" s="13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topLeftCell="A7" zoomScaleNormal="100" workbookViewId="0">
      <selection activeCell="B22" sqref="B22"/>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8" t="s">
        <v>77</v>
      </c>
    </row>
    <row r="2" spans="2:3" x14ac:dyDescent="0.3">
      <c r="B2" s="25"/>
    </row>
    <row r="3" spans="2:3" x14ac:dyDescent="0.3">
      <c r="B3" s="25"/>
    </row>
    <row r="4" spans="2:3" x14ac:dyDescent="0.3">
      <c r="B4" s="88" t="s">
        <v>14</v>
      </c>
      <c r="C4" s="88" t="s">
        <v>26</v>
      </c>
    </row>
    <row r="5" spans="2:3" ht="45" x14ac:dyDescent="0.3">
      <c r="B5" s="95" t="s">
        <v>38</v>
      </c>
      <c r="C5" s="31" t="s">
        <v>95</v>
      </c>
    </row>
    <row r="6" spans="2:3" x14ac:dyDescent="0.3">
      <c r="B6" s="95" t="s">
        <v>217</v>
      </c>
      <c r="C6" s="31" t="s">
        <v>218</v>
      </c>
    </row>
    <row r="7" spans="2:3" ht="56.25" customHeight="1" x14ac:dyDescent="0.3">
      <c r="B7" s="96" t="s">
        <v>300</v>
      </c>
      <c r="C7" s="31" t="s">
        <v>331</v>
      </c>
    </row>
    <row r="8" spans="2:3" x14ac:dyDescent="0.3">
      <c r="B8" s="97" t="s">
        <v>301</v>
      </c>
      <c r="C8" s="31" t="s">
        <v>302</v>
      </c>
    </row>
    <row r="9" spans="2:3" ht="30" x14ac:dyDescent="0.3">
      <c r="B9" s="96" t="s">
        <v>224</v>
      </c>
      <c r="C9" s="31" t="s">
        <v>330</v>
      </c>
    </row>
    <row r="10" spans="2:3" x14ac:dyDescent="0.3">
      <c r="B10" s="97" t="s">
        <v>215</v>
      </c>
      <c r="C10" s="31" t="s">
        <v>216</v>
      </c>
    </row>
    <row r="12" spans="2:3" x14ac:dyDescent="0.3">
      <c r="B12" s="25" t="s">
        <v>24</v>
      </c>
    </row>
    <row r="13" spans="2:3" x14ac:dyDescent="0.3">
      <c r="B13" s="92" t="s">
        <v>25</v>
      </c>
    </row>
    <row r="14" spans="2:3" x14ac:dyDescent="0.3">
      <c r="B14" s="93" t="s">
        <v>217</v>
      </c>
    </row>
    <row r="15" spans="2:3" x14ac:dyDescent="0.3">
      <c r="B15" s="87" t="s">
        <v>223</v>
      </c>
    </row>
    <row r="16" spans="2:3" x14ac:dyDescent="0.3">
      <c r="B16" s="94" t="s">
        <v>219</v>
      </c>
    </row>
    <row r="17" spans="2:4" x14ac:dyDescent="0.3">
      <c r="B17" s="25"/>
    </row>
    <row r="18" spans="2:4" x14ac:dyDescent="0.3">
      <c r="B18" s="2" t="s">
        <v>64</v>
      </c>
    </row>
    <row r="19" spans="2:4" ht="19.5" customHeight="1" x14ac:dyDescent="0.3">
      <c r="B19" s="2" t="s">
        <v>220</v>
      </c>
    </row>
    <row r="20" spans="2:4" x14ac:dyDescent="0.3">
      <c r="B20" s="90" t="s">
        <v>225</v>
      </c>
    </row>
    <row r="21" spans="2:4" x14ac:dyDescent="0.3">
      <c r="B21" s="90" t="s">
        <v>226</v>
      </c>
    </row>
    <row r="22" spans="2:4" ht="25.5" customHeight="1" x14ac:dyDescent="0.3">
      <c r="B22" s="89" t="s">
        <v>97</v>
      </c>
    </row>
    <row r="23" spans="2:4" ht="10.5" customHeight="1" x14ac:dyDescent="0.3"/>
    <row r="24" spans="2:4" ht="24.75" customHeight="1" x14ac:dyDescent="0.3">
      <c r="B24" s="90" t="s">
        <v>221</v>
      </c>
      <c r="C24" s="90"/>
      <c r="D24" s="90"/>
    </row>
    <row r="25" spans="2:4" ht="26.25" customHeight="1" x14ac:dyDescent="0.3">
      <c r="B25" s="90" t="s">
        <v>310</v>
      </c>
      <c r="C25" s="90"/>
      <c r="D25" s="90"/>
    </row>
    <row r="26" spans="2:4" ht="32.25" customHeight="1" x14ac:dyDescent="0.3">
      <c r="B26" s="156" t="s">
        <v>222</v>
      </c>
      <c r="C26" s="156"/>
      <c r="D26" s="156"/>
    </row>
    <row r="28" spans="2:4" x14ac:dyDescent="0.3">
      <c r="B28" s="2" t="s">
        <v>96</v>
      </c>
    </row>
    <row r="32" spans="2:4" x14ac:dyDescent="0.3">
      <c r="B32" s="25"/>
    </row>
    <row r="33" spans="2:2" x14ac:dyDescent="0.3">
      <c r="B33" s="91"/>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39"/>
  <sheetViews>
    <sheetView showGridLines="0" zoomScale="90" zoomScaleNormal="90" workbookViewId="0">
      <pane ySplit="3" topLeftCell="A16" activePane="bottomLeft" state="frozen"/>
      <selection activeCell="A7" sqref="A7"/>
      <selection pane="bottomLeft" activeCell="D29" sqref="D29"/>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335</v>
      </c>
      <c r="Z1" s="26" t="s">
        <v>29</v>
      </c>
    </row>
    <row r="2" spans="2:26" x14ac:dyDescent="0.3">
      <c r="B2" s="170" t="s">
        <v>366</v>
      </c>
      <c r="C2" s="171"/>
      <c r="D2" s="171"/>
      <c r="E2" s="171"/>
      <c r="F2" s="172"/>
      <c r="Z2" s="26" t="s">
        <v>79</v>
      </c>
    </row>
    <row r="3" spans="2:26" ht="24.75" customHeight="1" x14ac:dyDescent="0.3">
      <c r="B3" s="173"/>
      <c r="C3" s="174"/>
      <c r="D3" s="174"/>
      <c r="E3" s="174"/>
      <c r="F3" s="175"/>
    </row>
    <row r="4" spans="2:26" ht="18" customHeight="1" x14ac:dyDescent="0.3">
      <c r="B4" s="25" t="s">
        <v>78</v>
      </c>
      <c r="C4" s="27"/>
      <c r="D4" s="27"/>
      <c r="E4" s="27"/>
      <c r="F4" s="27"/>
    </row>
    <row r="5" spans="2:26" ht="24.75" customHeight="1" x14ac:dyDescent="0.3">
      <c r="B5" s="164" t="s">
        <v>367</v>
      </c>
      <c r="C5" s="165"/>
      <c r="D5" s="165"/>
      <c r="E5" s="165"/>
      <c r="F5" s="166"/>
    </row>
    <row r="6" spans="2:26" ht="13.5" customHeight="1" x14ac:dyDescent="0.3">
      <c r="B6" s="27"/>
      <c r="C6" s="27"/>
      <c r="D6" s="27"/>
      <c r="E6" s="27"/>
      <c r="F6" s="27"/>
    </row>
    <row r="7" spans="2:26" x14ac:dyDescent="0.3">
      <c r="B7" s="25" t="s">
        <v>48</v>
      </c>
    </row>
    <row r="8" spans="2:26" x14ac:dyDescent="0.3">
      <c r="B8" s="181" t="s">
        <v>336</v>
      </c>
      <c r="C8" s="182"/>
      <c r="D8" s="176" t="s">
        <v>30</v>
      </c>
      <c r="E8" s="176"/>
      <c r="F8" s="176"/>
    </row>
    <row r="9" spans="2:26" ht="22.5" customHeight="1" x14ac:dyDescent="0.3">
      <c r="B9" s="167" t="s">
        <v>346</v>
      </c>
      <c r="C9" s="168"/>
      <c r="D9" s="177" t="s">
        <v>345</v>
      </c>
      <c r="E9" s="177"/>
      <c r="F9" s="177"/>
    </row>
    <row r="10" spans="2:26" ht="35.25" customHeight="1" x14ac:dyDescent="0.3">
      <c r="B10" s="167" t="s">
        <v>224</v>
      </c>
      <c r="C10" s="168"/>
      <c r="D10" s="178" t="s">
        <v>347</v>
      </c>
      <c r="E10" s="179"/>
      <c r="F10" s="180"/>
    </row>
    <row r="11" spans="2:26" ht="39" customHeight="1" x14ac:dyDescent="0.3">
      <c r="B11" s="167"/>
      <c r="C11" s="168"/>
      <c r="D11" s="177"/>
      <c r="E11" s="177"/>
      <c r="F11" s="177"/>
    </row>
    <row r="12" spans="2:26" ht="22.5" customHeight="1" x14ac:dyDescent="0.3">
      <c r="B12" s="167"/>
      <c r="C12" s="168"/>
      <c r="D12" s="177"/>
      <c r="E12" s="177"/>
      <c r="F12" s="177"/>
    </row>
    <row r="13" spans="2:26" ht="42" customHeight="1" x14ac:dyDescent="0.3">
      <c r="B13" s="167"/>
      <c r="C13" s="168"/>
      <c r="D13" s="177"/>
      <c r="E13" s="177"/>
      <c r="F13" s="177"/>
    </row>
    <row r="14" spans="2:26" ht="22.5" customHeight="1" x14ac:dyDescent="0.3">
      <c r="B14" s="167"/>
      <c r="C14" s="168"/>
      <c r="D14" s="177"/>
      <c r="E14" s="177"/>
      <c r="F14" s="177"/>
    </row>
    <row r="15" spans="2:26" ht="45.75" customHeight="1" x14ac:dyDescent="0.3">
      <c r="B15" s="167"/>
      <c r="C15" s="168"/>
      <c r="D15" s="177"/>
      <c r="E15" s="177"/>
      <c r="F15" s="177"/>
    </row>
    <row r="16" spans="2:26" ht="28.5" customHeight="1" x14ac:dyDescent="0.3">
      <c r="B16" s="167"/>
      <c r="C16" s="168"/>
      <c r="D16" s="177"/>
      <c r="E16" s="177"/>
      <c r="F16" s="177"/>
    </row>
    <row r="17" spans="2:17" ht="22.5" customHeight="1" x14ac:dyDescent="0.3">
      <c r="B17" s="162"/>
      <c r="C17" s="163"/>
      <c r="D17" s="169"/>
      <c r="E17" s="169"/>
      <c r="F17" s="169"/>
    </row>
    <row r="18" spans="2:17" ht="22.5" customHeight="1" x14ac:dyDescent="0.3">
      <c r="B18" s="162"/>
      <c r="C18" s="163"/>
      <c r="D18" s="169"/>
      <c r="E18" s="169"/>
      <c r="F18" s="169"/>
    </row>
    <row r="19" spans="2:17" ht="22.5" customHeight="1" x14ac:dyDescent="0.3">
      <c r="B19" s="162"/>
      <c r="C19" s="163"/>
      <c r="D19" s="169"/>
      <c r="E19" s="169"/>
      <c r="F19" s="169"/>
    </row>
    <row r="20" spans="2:17" ht="22.5" customHeight="1" x14ac:dyDescent="0.3">
      <c r="B20" s="162"/>
      <c r="C20" s="163"/>
      <c r="D20" s="169"/>
      <c r="E20" s="169"/>
      <c r="F20" s="169"/>
    </row>
    <row r="21" spans="2:17" ht="22.5" customHeight="1" x14ac:dyDescent="0.3">
      <c r="B21" s="162"/>
      <c r="C21" s="163"/>
      <c r="D21" s="169"/>
      <c r="E21" s="169"/>
      <c r="F21" s="169"/>
    </row>
    <row r="22" spans="2:17" ht="22.5" customHeight="1" x14ac:dyDescent="0.3">
      <c r="B22" s="162"/>
      <c r="C22" s="163"/>
      <c r="D22" s="169"/>
      <c r="E22" s="169"/>
      <c r="F22" s="169"/>
    </row>
    <row r="23" spans="2:17" ht="22.5" customHeight="1" x14ac:dyDescent="0.3">
      <c r="B23" s="162"/>
      <c r="C23" s="163"/>
      <c r="D23" s="169"/>
      <c r="E23" s="169"/>
      <c r="F23" s="169"/>
    </row>
    <row r="24" spans="2:17" ht="12.75" customHeight="1" x14ac:dyDescent="0.3">
      <c r="B24" s="28"/>
      <c r="C24" s="28"/>
      <c r="D24" s="29"/>
      <c r="E24" s="29"/>
      <c r="F24" s="29"/>
    </row>
    <row r="25" spans="2:17" x14ac:dyDescent="0.3">
      <c r="B25" s="25" t="s">
        <v>49</v>
      </c>
    </row>
    <row r="26" spans="2:17" ht="38.25" customHeight="1" x14ac:dyDescent="0.3">
      <c r="B26" s="158" t="s">
        <v>47</v>
      </c>
      <c r="C26" s="160" t="s">
        <v>27</v>
      </c>
      <c r="D26" s="160" t="s">
        <v>28</v>
      </c>
      <c r="E26" s="160" t="s">
        <v>30</v>
      </c>
      <c r="F26" s="158" t="s">
        <v>339</v>
      </c>
      <c r="G26" s="157" t="s">
        <v>99</v>
      </c>
      <c r="H26" s="157"/>
      <c r="I26" s="157"/>
      <c r="J26" s="157"/>
      <c r="K26" s="157"/>
    </row>
    <row r="27" spans="2:17" ht="36" customHeight="1" x14ac:dyDescent="0.3">
      <c r="B27" s="159"/>
      <c r="C27" s="161"/>
      <c r="D27" s="161"/>
      <c r="E27" s="161"/>
      <c r="F27" s="159"/>
      <c r="G27" s="64" t="s">
        <v>100</v>
      </c>
      <c r="H27" s="64" t="s">
        <v>101</v>
      </c>
      <c r="I27" s="64" t="s">
        <v>102</v>
      </c>
      <c r="J27" s="64" t="s">
        <v>103</v>
      </c>
      <c r="K27" s="64" t="s">
        <v>104</v>
      </c>
    </row>
    <row r="28" spans="2:17" ht="27.75" customHeight="1" x14ac:dyDescent="0.3">
      <c r="B28" s="30">
        <v>1</v>
      </c>
      <c r="C28" s="31" t="str">
        <f>B9</f>
        <v>Baseline</v>
      </c>
      <c r="D28" s="30" t="s">
        <v>79</v>
      </c>
      <c r="E28" s="31"/>
      <c r="F28" s="30"/>
      <c r="G28" s="146">
        <f>Baseline!$C$4</f>
        <v>0</v>
      </c>
      <c r="H28" s="146">
        <f>Baseline!$C$5</f>
        <v>0</v>
      </c>
      <c r="I28" s="146">
        <f>Baseline!$C$6</f>
        <v>0</v>
      </c>
      <c r="J28" s="146">
        <f>Baseline!$C$7</f>
        <v>0</v>
      </c>
      <c r="K28" s="65"/>
    </row>
    <row r="29" spans="2:17" ht="27.75" customHeight="1" x14ac:dyDescent="0.3">
      <c r="B29" s="30">
        <v>2</v>
      </c>
      <c r="C29" s="30" t="str">
        <f>B10</f>
        <v>Option 1</v>
      </c>
      <c r="D29" s="30" t="s">
        <v>29</v>
      </c>
      <c r="E29" s="31"/>
      <c r="F29" s="30"/>
      <c r="G29" s="146">
        <f>'Option 1'!$C$4</f>
        <v>0.35099117214637682</v>
      </c>
      <c r="H29" s="146">
        <f>'Option 1'!$C$5</f>
        <v>0.50759998764544256</v>
      </c>
      <c r="I29" s="146">
        <f>'Option 1'!$C$6</f>
        <v>0.63686846465557956</v>
      </c>
      <c r="J29" s="146">
        <f>'Option 1'!$C$7</f>
        <v>0.73103951861487959</v>
      </c>
      <c r="K29" s="30"/>
      <c r="N29" s="205"/>
      <c r="O29" s="205"/>
      <c r="P29" s="205"/>
      <c r="Q29" s="205"/>
    </row>
    <row r="30" spans="2:17" ht="27.75" customHeight="1" x14ac:dyDescent="0.3">
      <c r="B30" s="138">
        <v>3</v>
      </c>
      <c r="C30" s="138"/>
      <c r="D30" s="138"/>
      <c r="E30" s="139"/>
      <c r="F30" s="138"/>
      <c r="G30" s="140"/>
      <c r="H30" s="140"/>
      <c r="I30" s="140"/>
      <c r="J30" s="140"/>
      <c r="K30" s="138"/>
    </row>
    <row r="31" spans="2:17" ht="27.75" customHeight="1" x14ac:dyDescent="0.3">
      <c r="B31" s="138">
        <v>4</v>
      </c>
      <c r="C31" s="138"/>
      <c r="D31" s="138"/>
      <c r="E31" s="139"/>
      <c r="F31" s="138"/>
      <c r="G31" s="140"/>
      <c r="H31" s="140"/>
      <c r="I31" s="140"/>
      <c r="J31" s="140"/>
      <c r="K31" s="138"/>
    </row>
    <row r="32" spans="2:17" ht="27.75" customHeight="1" x14ac:dyDescent="0.3">
      <c r="B32" s="138">
        <v>5</v>
      </c>
      <c r="C32" s="138"/>
      <c r="D32" s="138"/>
      <c r="E32" s="139"/>
      <c r="F32" s="138"/>
      <c r="G32" s="140"/>
      <c r="H32" s="140"/>
      <c r="I32" s="140"/>
      <c r="J32" s="140"/>
      <c r="K32" s="138"/>
    </row>
    <row r="33" spans="2:11" ht="27.75" customHeight="1" x14ac:dyDescent="0.3">
      <c r="B33" s="138">
        <v>6</v>
      </c>
      <c r="C33" s="138"/>
      <c r="D33" s="138"/>
      <c r="E33" s="139"/>
      <c r="F33" s="138"/>
      <c r="G33" s="140"/>
      <c r="H33" s="140"/>
      <c r="I33" s="140"/>
      <c r="J33" s="140"/>
      <c r="K33" s="138"/>
    </row>
    <row r="34" spans="2:11" ht="27.75" customHeight="1" x14ac:dyDescent="0.3">
      <c r="B34" s="138">
        <v>7</v>
      </c>
      <c r="C34" s="138"/>
      <c r="D34" s="138"/>
      <c r="E34" s="139"/>
      <c r="F34" s="138"/>
      <c r="G34" s="140"/>
      <c r="H34" s="140"/>
      <c r="I34" s="140"/>
      <c r="J34" s="140"/>
      <c r="K34" s="138"/>
    </row>
    <row r="35" spans="2:11" ht="27.75" customHeight="1" x14ac:dyDescent="0.3">
      <c r="B35" s="138">
        <v>8</v>
      </c>
      <c r="C35" s="138"/>
      <c r="D35" s="138"/>
      <c r="E35" s="139"/>
      <c r="F35" s="138"/>
      <c r="G35" s="140"/>
      <c r="H35" s="140"/>
      <c r="I35" s="140"/>
      <c r="J35" s="140"/>
      <c r="K35" s="138"/>
    </row>
    <row r="39" spans="2:11" x14ac:dyDescent="0.3">
      <c r="B39" s="2" t="s">
        <v>105</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F28 G29:J35">
    <cfRule type="expression" dxfId="9" priority="19">
      <formula>$D28="adopted"</formula>
    </cfRule>
  </conditionalFormatting>
  <conditionalFormatting sqref="B29:F35">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xr:uid="{00000000-0002-0000-0200-000000000000}">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F7" sqref="F7:G8"/>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8" t="s">
        <v>294</v>
      </c>
      <c r="E3" s="21"/>
      <c r="F3" s="76"/>
      <c r="G3" s="126" t="s">
        <v>303</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307</v>
      </c>
      <c r="G4" s="4"/>
      <c r="H4" s="77">
        <v>6.76</v>
      </c>
      <c r="I4" s="77">
        <v>7.1</v>
      </c>
      <c r="J4" s="77">
        <v>7.55</v>
      </c>
      <c r="K4" s="77">
        <v>8.0299999999999994</v>
      </c>
      <c r="L4" s="77">
        <v>8.5500000000000007</v>
      </c>
      <c r="M4" s="77">
        <v>15.26</v>
      </c>
      <c r="N4" s="77">
        <v>21.97</v>
      </c>
      <c r="O4" s="77">
        <v>28.68</v>
      </c>
      <c r="P4" s="77">
        <v>35.39</v>
      </c>
      <c r="Q4" s="77">
        <v>42.1</v>
      </c>
      <c r="R4" s="77">
        <v>48.81</v>
      </c>
      <c r="S4" s="77">
        <v>55.52</v>
      </c>
      <c r="T4" s="77">
        <v>62.23</v>
      </c>
      <c r="U4" s="77">
        <v>68.94</v>
      </c>
      <c r="V4" s="77">
        <v>75.650000000000006</v>
      </c>
      <c r="W4" s="77">
        <v>81</v>
      </c>
      <c r="X4" s="77">
        <v>88</v>
      </c>
      <c r="Y4" s="77">
        <v>95</v>
      </c>
      <c r="Z4" s="77">
        <v>102</v>
      </c>
      <c r="AA4" s="77">
        <v>109</v>
      </c>
      <c r="AB4" s="77">
        <v>116</v>
      </c>
      <c r="AC4" s="77">
        <v>122</v>
      </c>
      <c r="AD4" s="77">
        <v>129</v>
      </c>
      <c r="AE4" s="77">
        <v>136</v>
      </c>
      <c r="AF4" s="77">
        <v>143</v>
      </c>
      <c r="AG4" s="77">
        <v>150</v>
      </c>
      <c r="AH4" s="77">
        <v>157</v>
      </c>
      <c r="AI4" s="77">
        <v>164</v>
      </c>
      <c r="AJ4" s="77">
        <v>171</v>
      </c>
      <c r="AK4" s="77">
        <v>178</v>
      </c>
      <c r="AL4" s="77">
        <v>184</v>
      </c>
      <c r="AM4" s="77">
        <v>191</v>
      </c>
      <c r="AN4" s="77">
        <v>198</v>
      </c>
      <c r="AO4" s="77">
        <v>205</v>
      </c>
      <c r="AP4" s="77">
        <v>212</v>
      </c>
      <c r="AQ4" s="77">
        <v>220</v>
      </c>
      <c r="AR4" s="77">
        <v>227</v>
      </c>
      <c r="AS4" s="77">
        <v>234</v>
      </c>
      <c r="AT4" s="77">
        <v>241</v>
      </c>
      <c r="AU4" s="77">
        <v>248</v>
      </c>
      <c r="AV4" s="77">
        <v>256</v>
      </c>
      <c r="AW4" s="77">
        <v>262</v>
      </c>
      <c r="AX4" s="77">
        <v>269</v>
      </c>
      <c r="AY4" s="77">
        <v>276</v>
      </c>
      <c r="AZ4" s="77">
        <v>282</v>
      </c>
      <c r="BA4" s="77">
        <v>287</v>
      </c>
      <c r="BB4" s="77">
        <v>292</v>
      </c>
      <c r="BC4" s="77">
        <v>297</v>
      </c>
      <c r="BD4" s="77">
        <v>301</v>
      </c>
      <c r="BE4" s="77">
        <v>305</v>
      </c>
      <c r="BF4" s="77">
        <v>309</v>
      </c>
      <c r="BG4" s="77">
        <v>312</v>
      </c>
    </row>
    <row r="5" spans="1:59" x14ac:dyDescent="0.3">
      <c r="A5" s="21"/>
      <c r="B5" s="22" t="s">
        <v>10</v>
      </c>
      <c r="C5" s="23">
        <v>0.03</v>
      </c>
      <c r="D5" s="21"/>
      <c r="E5" s="21"/>
      <c r="F5" s="51" t="s">
        <v>308</v>
      </c>
      <c r="G5" s="39"/>
      <c r="H5" s="77">
        <f>H4*$D$22</f>
        <v>7.303247599072745</v>
      </c>
      <c r="I5" s="77">
        <f t="shared" ref="I5:BG5" si="0">I4*$D$22</f>
        <v>7.6705707031681198</v>
      </c>
      <c r="J5" s="77">
        <f t="shared" si="0"/>
        <v>8.1567336350590569</v>
      </c>
      <c r="K5" s="77">
        <f t="shared" si="0"/>
        <v>8.6753074290760566</v>
      </c>
      <c r="L5" s="77">
        <f t="shared" si="0"/>
        <v>9.2370957059278069</v>
      </c>
      <c r="M5" s="77">
        <f t="shared" si="0"/>
        <v>16.486325201457117</v>
      </c>
      <c r="N5" s="77">
        <f t="shared" si="0"/>
        <v>23.735554696986423</v>
      </c>
      <c r="O5" s="77">
        <f t="shared" si="0"/>
        <v>30.984784192515733</v>
      </c>
      <c r="P5" s="77">
        <f t="shared" si="0"/>
        <v>38.234013688045039</v>
      </c>
      <c r="Q5" s="77">
        <f t="shared" si="0"/>
        <v>45.483243183574352</v>
      </c>
      <c r="R5" s="77">
        <f t="shared" si="0"/>
        <v>52.732472679103658</v>
      </c>
      <c r="S5" s="77">
        <f t="shared" si="0"/>
        <v>59.981702174632964</v>
      </c>
      <c r="T5" s="77">
        <f t="shared" si="0"/>
        <v>67.230931670162263</v>
      </c>
      <c r="U5" s="77">
        <f t="shared" si="0"/>
        <v>74.480161165691584</v>
      </c>
      <c r="V5" s="77">
        <f t="shared" si="0"/>
        <v>81.72939066122089</v>
      </c>
      <c r="W5" s="77">
        <f t="shared" si="0"/>
        <v>87.509327740368704</v>
      </c>
      <c r="X5" s="77">
        <f t="shared" si="0"/>
        <v>95.071862236449945</v>
      </c>
      <c r="Y5" s="77">
        <f t="shared" si="0"/>
        <v>102.63439673253119</v>
      </c>
      <c r="Z5" s="77">
        <f t="shared" si="0"/>
        <v>110.19693122861243</v>
      </c>
      <c r="AA5" s="77">
        <f t="shared" si="0"/>
        <v>117.75946572469368</v>
      </c>
      <c r="AB5" s="77">
        <f t="shared" si="0"/>
        <v>125.32200022077492</v>
      </c>
      <c r="AC5" s="77">
        <f t="shared" si="0"/>
        <v>131.80417264598742</v>
      </c>
      <c r="AD5" s="77">
        <f t="shared" si="0"/>
        <v>139.36670714206866</v>
      </c>
      <c r="AE5" s="77">
        <f t="shared" si="0"/>
        <v>146.9292416381499</v>
      </c>
      <c r="AF5" s="77">
        <f t="shared" si="0"/>
        <v>154.49177613423115</v>
      </c>
      <c r="AG5" s="77">
        <f t="shared" si="0"/>
        <v>162.05431063031241</v>
      </c>
      <c r="AH5" s="77">
        <f t="shared" si="0"/>
        <v>169.61684512639366</v>
      </c>
      <c r="AI5" s="77">
        <f t="shared" si="0"/>
        <v>177.1793796224749</v>
      </c>
      <c r="AJ5" s="77">
        <f t="shared" si="0"/>
        <v>184.74191411855614</v>
      </c>
      <c r="AK5" s="77">
        <f t="shared" si="0"/>
        <v>192.30444861463738</v>
      </c>
      <c r="AL5" s="77">
        <f t="shared" si="0"/>
        <v>198.78662103984988</v>
      </c>
      <c r="AM5" s="77">
        <f t="shared" si="0"/>
        <v>206.34915553593112</v>
      </c>
      <c r="AN5" s="77">
        <f t="shared" si="0"/>
        <v>213.91169003201236</v>
      </c>
      <c r="AO5" s="77">
        <f t="shared" si="0"/>
        <v>221.47422452809363</v>
      </c>
      <c r="AP5" s="77">
        <f t="shared" si="0"/>
        <v>229.03675902417487</v>
      </c>
      <c r="AQ5" s="77">
        <f t="shared" si="0"/>
        <v>237.67965559112486</v>
      </c>
      <c r="AR5" s="77">
        <f t="shared" si="0"/>
        <v>245.2421900872061</v>
      </c>
      <c r="AS5" s="77">
        <f t="shared" si="0"/>
        <v>252.80472458328734</v>
      </c>
      <c r="AT5" s="77">
        <f t="shared" si="0"/>
        <v>260.36725907936858</v>
      </c>
      <c r="AU5" s="77">
        <f t="shared" si="0"/>
        <v>267.92979357544982</v>
      </c>
      <c r="AV5" s="77">
        <f t="shared" si="0"/>
        <v>276.57269014239984</v>
      </c>
      <c r="AW5" s="77">
        <f t="shared" si="0"/>
        <v>283.0548625676123</v>
      </c>
      <c r="AX5" s="77">
        <f t="shared" si="0"/>
        <v>290.6173970636936</v>
      </c>
      <c r="AY5" s="77">
        <f t="shared" si="0"/>
        <v>298.17993155977484</v>
      </c>
      <c r="AZ5" s="77">
        <f t="shared" si="0"/>
        <v>304.66210398498731</v>
      </c>
      <c r="BA5" s="77">
        <f t="shared" si="0"/>
        <v>310.06391433933106</v>
      </c>
      <c r="BB5" s="77">
        <f t="shared" si="0"/>
        <v>315.46572469367482</v>
      </c>
      <c r="BC5" s="77">
        <f t="shared" si="0"/>
        <v>320.86753504801857</v>
      </c>
      <c r="BD5" s="77">
        <f t="shared" si="0"/>
        <v>325.18898333149355</v>
      </c>
      <c r="BE5" s="77">
        <f t="shared" si="0"/>
        <v>329.51043161496858</v>
      </c>
      <c r="BF5" s="77">
        <f t="shared" si="0"/>
        <v>333.83187989844356</v>
      </c>
      <c r="BG5" s="77">
        <f t="shared" si="0"/>
        <v>337.07296611104982</v>
      </c>
    </row>
    <row r="6" spans="1:59" x14ac:dyDescent="0.3">
      <c r="A6" s="21"/>
      <c r="B6" s="22" t="s">
        <v>65</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304</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305</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3" t="s">
        <v>70</v>
      </c>
      <c r="C11" s="21"/>
      <c r="D11" s="21"/>
      <c r="E11" s="21"/>
      <c r="F11" s="51" t="s">
        <v>204</v>
      </c>
      <c r="G11" s="80">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306</v>
      </c>
      <c r="G12" s="107"/>
      <c r="H12" s="109">
        <f>$D$40/1000</f>
        <v>0.50284700000000004</v>
      </c>
      <c r="I12" s="109">
        <f>$D$41/1000</f>
        <v>0.4883515000000001</v>
      </c>
      <c r="J12" s="109">
        <f>$D$42/1000</f>
        <v>0.47385600000000011</v>
      </c>
      <c r="K12" s="109">
        <f>$D$43/1000</f>
        <v>0.45936050000000012</v>
      </c>
      <c r="L12" s="109">
        <f>$D$44/1000</f>
        <v>0.44486500000000012</v>
      </c>
      <c r="M12" s="109">
        <f>$D$45/1000</f>
        <v>0.43036950000000013</v>
      </c>
      <c r="N12" s="109">
        <f>$D$46/1000</f>
        <v>0.41587400000000013</v>
      </c>
      <c r="O12" s="109">
        <f>$D$47/1000</f>
        <v>0.40137850000000014</v>
      </c>
      <c r="P12" s="109">
        <f>$D$48/1000</f>
        <v>0.38688300000000014</v>
      </c>
      <c r="Q12" s="109">
        <f>$D$49/1000</f>
        <v>0.37238750000000015</v>
      </c>
      <c r="R12" s="109">
        <f>$D$50/1000</f>
        <v>0.35789200000000015</v>
      </c>
      <c r="S12" s="109">
        <f>$D$51/1000</f>
        <v>0.34339650000000016</v>
      </c>
      <c r="T12" s="109">
        <f>$D$52/1000</f>
        <v>0.32890100000000017</v>
      </c>
      <c r="U12" s="109">
        <f>$D$53/1000</f>
        <v>0.31440550000000017</v>
      </c>
      <c r="V12" s="109">
        <f>$D$54/1000</f>
        <v>0.29991000000000018</v>
      </c>
      <c r="W12" s="109">
        <f>$D$55/1000</f>
        <v>0.28541450000000018</v>
      </c>
      <c r="X12" s="109">
        <f>$D$56/1000</f>
        <v>0.27091900000000019</v>
      </c>
      <c r="Y12" s="109">
        <f>$D$57/1000</f>
        <v>0.25642350000000019</v>
      </c>
      <c r="Z12" s="109">
        <f>$D$58/1000</f>
        <v>0.24192800000000023</v>
      </c>
      <c r="AA12" s="109">
        <f>$D$59/1000</f>
        <v>0.22743250000000023</v>
      </c>
      <c r="AB12" s="109">
        <f>$D$60/1000</f>
        <v>0.21293700000000024</v>
      </c>
      <c r="AC12" s="109">
        <f>$D$61/1000</f>
        <v>0.19844150000000024</v>
      </c>
      <c r="AD12" s="109">
        <f>$D$62/1000</f>
        <v>0.18394600000000025</v>
      </c>
      <c r="AE12" s="109">
        <f>$D$63/1000</f>
        <v>0.16945050000000025</v>
      </c>
      <c r="AF12" s="109">
        <f>$D$64/1000</f>
        <v>0.15495500000000026</v>
      </c>
      <c r="AG12" s="109">
        <f>$D$65/1000</f>
        <v>0.14045950000000026</v>
      </c>
      <c r="AH12" s="109">
        <f>$D$66/1000</f>
        <v>0.12596400000000027</v>
      </c>
      <c r="AI12" s="109">
        <f>$D$67/1000</f>
        <v>0.11146850000000026</v>
      </c>
      <c r="AJ12" s="109">
        <f>$D$68/1000</f>
        <v>9.6973000000000253E-2</v>
      </c>
      <c r="AK12" s="109">
        <f>$D$69/1000</f>
        <v>8.2477500000000245E-2</v>
      </c>
      <c r="AL12" s="109">
        <f>$D$70/1000</f>
        <v>6.7982000000000237E-2</v>
      </c>
      <c r="AM12" s="109">
        <f>$D$71/1000</f>
        <v>5.3486500000000242E-2</v>
      </c>
      <c r="AN12" s="109">
        <f>$D$72/1000</f>
        <v>3.8991000000000241E-2</v>
      </c>
      <c r="AO12" s="109">
        <f>$D$73/1000</f>
        <v>2.4495500000000243E-2</v>
      </c>
      <c r="AP12" s="109">
        <f>$D$74/1000</f>
        <v>0.01</v>
      </c>
      <c r="AQ12" s="109">
        <f>$AP$12</f>
        <v>0.01</v>
      </c>
      <c r="AR12" s="109">
        <f t="shared" ref="AR12:BG12" si="1">$AP$12</f>
        <v>0.01</v>
      </c>
      <c r="AS12" s="109">
        <f t="shared" si="1"/>
        <v>0.01</v>
      </c>
      <c r="AT12" s="109">
        <f t="shared" si="1"/>
        <v>0.01</v>
      </c>
      <c r="AU12" s="109">
        <f t="shared" si="1"/>
        <v>0.01</v>
      </c>
      <c r="AV12" s="109">
        <f t="shared" si="1"/>
        <v>0.01</v>
      </c>
      <c r="AW12" s="109">
        <f t="shared" si="1"/>
        <v>0.01</v>
      </c>
      <c r="AX12" s="109">
        <f t="shared" si="1"/>
        <v>0.01</v>
      </c>
      <c r="AY12" s="109">
        <f t="shared" si="1"/>
        <v>0.01</v>
      </c>
      <c r="AZ12" s="109">
        <f t="shared" si="1"/>
        <v>0.01</v>
      </c>
      <c r="BA12" s="109">
        <f t="shared" si="1"/>
        <v>0.01</v>
      </c>
      <c r="BB12" s="109">
        <f t="shared" si="1"/>
        <v>0.01</v>
      </c>
      <c r="BC12" s="109">
        <f t="shared" si="1"/>
        <v>0.01</v>
      </c>
      <c r="BD12" s="109">
        <f t="shared" si="1"/>
        <v>0.01</v>
      </c>
      <c r="BE12" s="109">
        <f t="shared" si="1"/>
        <v>0.01</v>
      </c>
      <c r="BF12" s="109">
        <f t="shared" si="1"/>
        <v>0.01</v>
      </c>
      <c r="BG12" s="109">
        <f t="shared" si="1"/>
        <v>0.01</v>
      </c>
    </row>
    <row r="13" spans="1:59" x14ac:dyDescent="0.3">
      <c r="A13" s="21"/>
      <c r="B13" s="183" t="s">
        <v>73</v>
      </c>
      <c r="C13" s="184"/>
      <c r="D13" s="125" t="s">
        <v>322</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5"/>
      <c r="C14" s="186"/>
      <c r="D14" s="43" t="s">
        <v>106</v>
      </c>
      <c r="E14" s="21"/>
      <c r="F14" s="66"/>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87" t="s">
        <v>323</v>
      </c>
      <c r="C15" s="42" t="s">
        <v>316</v>
      </c>
      <c r="D15" s="124">
        <v>1.3408686121386491</v>
      </c>
      <c r="E15" s="21"/>
      <c r="F15" s="69" t="s">
        <v>89</v>
      </c>
      <c r="G15" s="39"/>
      <c r="H15" s="39"/>
      <c r="I15" s="75"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87"/>
      <c r="C16" s="42" t="s">
        <v>317</v>
      </c>
      <c r="D16" s="124">
        <v>1.3004251926654264</v>
      </c>
      <c r="E16" s="82"/>
      <c r="F16" s="70" t="s">
        <v>154</v>
      </c>
      <c r="G16" s="39"/>
      <c r="H16" s="39"/>
      <c r="I16" s="75" t="s">
        <v>324</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87"/>
      <c r="C17" s="42" t="s">
        <v>318</v>
      </c>
      <c r="D17" s="124">
        <v>1.2670349113192076</v>
      </c>
      <c r="E17" s="82"/>
      <c r="F17" s="69" t="s">
        <v>207</v>
      </c>
      <c r="G17" s="71"/>
      <c r="H17" s="71"/>
      <c r="I17" s="78" t="s">
        <v>201</v>
      </c>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row>
    <row r="18" spans="1:59" ht="15.75" x14ac:dyDescent="0.35">
      <c r="A18" s="21"/>
      <c r="B18" s="187"/>
      <c r="C18" s="42" t="s">
        <v>319</v>
      </c>
      <c r="D18" s="124">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87"/>
      <c r="C19" s="42" t="s">
        <v>320</v>
      </c>
      <c r="D19" s="124">
        <v>1.1729854979825014</v>
      </c>
      <c r="E19" s="21"/>
      <c r="F19" s="21"/>
      <c r="G19" s="84"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87"/>
      <c r="C20" s="42" t="s">
        <v>321</v>
      </c>
      <c r="D20" s="124">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87"/>
      <c r="C21" s="42" t="s">
        <v>250</v>
      </c>
      <c r="D21" s="124">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87"/>
      <c r="C22" s="42" t="s">
        <v>251</v>
      </c>
      <c r="D22" s="124">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87"/>
      <c r="C23" s="42" t="s">
        <v>72</v>
      </c>
      <c r="D23" s="124">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87"/>
      <c r="C24" s="42" t="s">
        <v>106</v>
      </c>
      <c r="D24" s="124">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4" t="s">
        <v>311</v>
      </c>
    </row>
    <row r="28" spans="1:59" x14ac:dyDescent="0.3">
      <c r="B28" s="20" t="s">
        <v>247</v>
      </c>
      <c r="E28" s="73"/>
    </row>
    <row r="29" spans="1:59" x14ac:dyDescent="0.3">
      <c r="B29" s="20" t="s">
        <v>248</v>
      </c>
    </row>
    <row r="31" spans="1:59" x14ac:dyDescent="0.3">
      <c r="B31" s="20" t="str">
        <f>"Power sector emissions reduce by"&amp;" "&amp;ROUND($D$78,2)&amp;" g/kWh p.a. between now and 2030."</f>
        <v>Power sector emissions reduce by 14.5 g/kWh p.a. between now and 2030.</v>
      </c>
    </row>
    <row r="32" spans="1:59" x14ac:dyDescent="0.3">
      <c r="B32" s="20" t="s">
        <v>249</v>
      </c>
      <c r="H32" s="72"/>
    </row>
    <row r="33" spans="2:5" ht="47.25" customHeight="1" x14ac:dyDescent="0.3">
      <c r="D33" s="105" t="s">
        <v>290</v>
      </c>
    </row>
    <row r="34" spans="2:5" x14ac:dyDescent="0.3">
      <c r="B34" s="110" t="s">
        <v>244</v>
      </c>
      <c r="C34" s="20" t="s">
        <v>250</v>
      </c>
      <c r="D34" s="20">
        <f>0.58982*1000</f>
        <v>589.82000000000005</v>
      </c>
      <c r="E34" s="20" t="s">
        <v>291</v>
      </c>
    </row>
    <row r="35" spans="2:5" x14ac:dyDescent="0.3">
      <c r="B35" s="110" t="s">
        <v>245</v>
      </c>
      <c r="C35" s="20" t="s">
        <v>251</v>
      </c>
      <c r="D35" s="72">
        <f>D34-$D$78</f>
        <v>575.32450000000006</v>
      </c>
    </row>
    <row r="36" spans="2:5" x14ac:dyDescent="0.3">
      <c r="B36" s="110" t="s">
        <v>246</v>
      </c>
      <c r="C36" s="20" t="s">
        <v>72</v>
      </c>
      <c r="D36" s="72">
        <f t="shared" ref="D36:D73" si="2">D35-$D$78</f>
        <v>560.82900000000006</v>
      </c>
    </row>
    <row r="37" spans="2:5" x14ac:dyDescent="0.3">
      <c r="C37" s="20" t="s">
        <v>106</v>
      </c>
      <c r="D37" s="72">
        <f t="shared" si="2"/>
        <v>546.33350000000007</v>
      </c>
    </row>
    <row r="38" spans="2:5" x14ac:dyDescent="0.3">
      <c r="C38" s="20" t="s">
        <v>252</v>
      </c>
      <c r="D38" s="72">
        <f t="shared" si="2"/>
        <v>531.83800000000008</v>
      </c>
    </row>
    <row r="39" spans="2:5" x14ac:dyDescent="0.3">
      <c r="C39" s="20" t="s">
        <v>253</v>
      </c>
      <c r="D39" s="72">
        <f t="shared" si="2"/>
        <v>517.34250000000009</v>
      </c>
    </row>
    <row r="40" spans="2:5" x14ac:dyDescent="0.3">
      <c r="C40" s="20" t="s">
        <v>254</v>
      </c>
      <c r="D40" s="72">
        <f t="shared" si="2"/>
        <v>502.84700000000009</v>
      </c>
    </row>
    <row r="41" spans="2:5" x14ac:dyDescent="0.3">
      <c r="C41" s="20" t="s">
        <v>255</v>
      </c>
      <c r="D41" s="72">
        <f t="shared" si="2"/>
        <v>488.3515000000001</v>
      </c>
    </row>
    <row r="42" spans="2:5" x14ac:dyDescent="0.3">
      <c r="C42" s="20" t="s">
        <v>256</v>
      </c>
      <c r="D42" s="72">
        <f t="shared" si="2"/>
        <v>473.85600000000011</v>
      </c>
    </row>
    <row r="43" spans="2:5" x14ac:dyDescent="0.3">
      <c r="C43" s="20" t="s">
        <v>257</v>
      </c>
      <c r="D43" s="72">
        <f t="shared" si="2"/>
        <v>459.36050000000012</v>
      </c>
    </row>
    <row r="44" spans="2:5" x14ac:dyDescent="0.3">
      <c r="C44" s="20" t="s">
        <v>258</v>
      </c>
      <c r="D44" s="72">
        <f t="shared" si="2"/>
        <v>444.86500000000012</v>
      </c>
    </row>
    <row r="45" spans="2:5" x14ac:dyDescent="0.3">
      <c r="C45" s="20" t="s">
        <v>259</v>
      </c>
      <c r="D45" s="72">
        <f t="shared" si="2"/>
        <v>430.36950000000013</v>
      </c>
    </row>
    <row r="46" spans="2:5" x14ac:dyDescent="0.3">
      <c r="C46" s="20" t="s">
        <v>260</v>
      </c>
      <c r="D46" s="72">
        <f t="shared" si="2"/>
        <v>415.87400000000014</v>
      </c>
    </row>
    <row r="47" spans="2:5" x14ac:dyDescent="0.3">
      <c r="C47" s="20" t="s">
        <v>261</v>
      </c>
      <c r="D47" s="72">
        <f t="shared" si="2"/>
        <v>401.37850000000014</v>
      </c>
    </row>
    <row r="48" spans="2:5" x14ac:dyDescent="0.3">
      <c r="C48" s="20" t="s">
        <v>262</v>
      </c>
      <c r="D48" s="72">
        <f t="shared" si="2"/>
        <v>386.88300000000015</v>
      </c>
    </row>
    <row r="49" spans="3:4" x14ac:dyDescent="0.3">
      <c r="C49" s="20" t="s">
        <v>263</v>
      </c>
      <c r="D49" s="72">
        <f t="shared" si="2"/>
        <v>372.38750000000016</v>
      </c>
    </row>
    <row r="50" spans="3:4" x14ac:dyDescent="0.3">
      <c r="C50" s="20" t="s">
        <v>264</v>
      </c>
      <c r="D50" s="72">
        <f t="shared" si="2"/>
        <v>357.89200000000017</v>
      </c>
    </row>
    <row r="51" spans="3:4" x14ac:dyDescent="0.3">
      <c r="C51" s="20" t="s">
        <v>265</v>
      </c>
      <c r="D51" s="72">
        <f t="shared" si="2"/>
        <v>343.39650000000017</v>
      </c>
    </row>
    <row r="52" spans="3:4" x14ac:dyDescent="0.3">
      <c r="C52" s="20" t="s">
        <v>266</v>
      </c>
      <c r="D52" s="72">
        <f t="shared" si="2"/>
        <v>328.90100000000018</v>
      </c>
    </row>
    <row r="53" spans="3:4" x14ac:dyDescent="0.3">
      <c r="C53" s="20" t="s">
        <v>267</v>
      </c>
      <c r="D53" s="72">
        <f t="shared" si="2"/>
        <v>314.40550000000019</v>
      </c>
    </row>
    <row r="54" spans="3:4" x14ac:dyDescent="0.3">
      <c r="C54" s="20" t="s">
        <v>268</v>
      </c>
      <c r="D54" s="72">
        <f t="shared" si="2"/>
        <v>299.9100000000002</v>
      </c>
    </row>
    <row r="55" spans="3:4" x14ac:dyDescent="0.3">
      <c r="C55" s="20" t="s">
        <v>269</v>
      </c>
      <c r="D55" s="72">
        <f t="shared" si="2"/>
        <v>285.4145000000002</v>
      </c>
    </row>
    <row r="56" spans="3:4" x14ac:dyDescent="0.3">
      <c r="C56" s="20" t="s">
        <v>270</v>
      </c>
      <c r="D56" s="72">
        <f t="shared" si="2"/>
        <v>270.91900000000021</v>
      </c>
    </row>
    <row r="57" spans="3:4" x14ac:dyDescent="0.3">
      <c r="C57" s="20" t="s">
        <v>271</v>
      </c>
      <c r="D57" s="72">
        <f t="shared" si="2"/>
        <v>256.42350000000022</v>
      </c>
    </row>
    <row r="58" spans="3:4" x14ac:dyDescent="0.3">
      <c r="C58" s="20" t="s">
        <v>272</v>
      </c>
      <c r="D58" s="72">
        <f t="shared" si="2"/>
        <v>241.92800000000022</v>
      </c>
    </row>
    <row r="59" spans="3:4" x14ac:dyDescent="0.3">
      <c r="C59" s="20" t="s">
        <v>273</v>
      </c>
      <c r="D59" s="72">
        <f t="shared" si="2"/>
        <v>227.43250000000023</v>
      </c>
    </row>
    <row r="60" spans="3:4" x14ac:dyDescent="0.3">
      <c r="C60" s="20" t="s">
        <v>274</v>
      </c>
      <c r="D60" s="72">
        <f t="shared" si="2"/>
        <v>212.93700000000024</v>
      </c>
    </row>
    <row r="61" spans="3:4" x14ac:dyDescent="0.3">
      <c r="C61" s="20" t="s">
        <v>275</v>
      </c>
      <c r="D61" s="72">
        <f t="shared" si="2"/>
        <v>198.44150000000025</v>
      </c>
    </row>
    <row r="62" spans="3:4" x14ac:dyDescent="0.3">
      <c r="C62" s="20" t="s">
        <v>276</v>
      </c>
      <c r="D62" s="72">
        <f t="shared" si="2"/>
        <v>183.94600000000025</v>
      </c>
    </row>
    <row r="63" spans="3:4" x14ac:dyDescent="0.3">
      <c r="C63" s="20" t="s">
        <v>277</v>
      </c>
      <c r="D63" s="72">
        <f t="shared" si="2"/>
        <v>169.45050000000026</v>
      </c>
    </row>
    <row r="64" spans="3:4" x14ac:dyDescent="0.3">
      <c r="C64" s="20" t="s">
        <v>278</v>
      </c>
      <c r="D64" s="72">
        <f t="shared" si="2"/>
        <v>154.95500000000027</v>
      </c>
    </row>
    <row r="65" spans="3:5" x14ac:dyDescent="0.3">
      <c r="C65" s="20" t="s">
        <v>279</v>
      </c>
      <c r="D65" s="72">
        <f t="shared" si="2"/>
        <v>140.45950000000028</v>
      </c>
    </row>
    <row r="66" spans="3:5" x14ac:dyDescent="0.3">
      <c r="C66" s="20" t="s">
        <v>280</v>
      </c>
      <c r="D66" s="72">
        <f t="shared" si="2"/>
        <v>125.96400000000027</v>
      </c>
    </row>
    <row r="67" spans="3:5" x14ac:dyDescent="0.3">
      <c r="C67" s="20" t="s">
        <v>281</v>
      </c>
      <c r="D67" s="72">
        <f t="shared" si="2"/>
        <v>111.46850000000026</v>
      </c>
    </row>
    <row r="68" spans="3:5" x14ac:dyDescent="0.3">
      <c r="C68" s="20" t="s">
        <v>282</v>
      </c>
      <c r="D68" s="72">
        <f t="shared" si="2"/>
        <v>96.973000000000255</v>
      </c>
    </row>
    <row r="69" spans="3:5" x14ac:dyDescent="0.3">
      <c r="C69" s="20" t="s">
        <v>283</v>
      </c>
      <c r="D69" s="72">
        <f t="shared" si="2"/>
        <v>82.477500000000248</v>
      </c>
    </row>
    <row r="70" spans="3:5" x14ac:dyDescent="0.3">
      <c r="C70" s="20" t="s">
        <v>284</v>
      </c>
      <c r="D70" s="72">
        <f t="shared" si="2"/>
        <v>67.982000000000241</v>
      </c>
    </row>
    <row r="71" spans="3:5" x14ac:dyDescent="0.3">
      <c r="C71" s="20" t="s">
        <v>285</v>
      </c>
      <c r="D71" s="72">
        <f t="shared" si="2"/>
        <v>53.486500000000241</v>
      </c>
    </row>
    <row r="72" spans="3:5" x14ac:dyDescent="0.3">
      <c r="C72" s="20" t="s">
        <v>286</v>
      </c>
      <c r="D72" s="72">
        <f t="shared" si="2"/>
        <v>38.991000000000241</v>
      </c>
    </row>
    <row r="73" spans="3:5" x14ac:dyDescent="0.3">
      <c r="C73" s="20" t="s">
        <v>287</v>
      </c>
      <c r="D73" s="72">
        <f t="shared" si="2"/>
        <v>24.495500000000241</v>
      </c>
    </row>
    <row r="74" spans="3:5" x14ac:dyDescent="0.3">
      <c r="C74" s="20" t="s">
        <v>288</v>
      </c>
      <c r="D74" s="72">
        <v>10</v>
      </c>
    </row>
    <row r="75" spans="3:5" x14ac:dyDescent="0.3">
      <c r="C75" s="20" t="s">
        <v>289</v>
      </c>
      <c r="D75" s="72">
        <f>D73-D78</f>
        <v>10.00000000000024</v>
      </c>
      <c r="E75" s="20" t="s">
        <v>292</v>
      </c>
    </row>
    <row r="78" spans="3:5" x14ac:dyDescent="0.3">
      <c r="D78" s="106">
        <f>(D34-D74)/40</f>
        <v>14.495500000000002</v>
      </c>
      <c r="E78" s="20" t="s">
        <v>293</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19"/>
  <sheetViews>
    <sheetView workbookViewId="0">
      <selection activeCell="C27" sqref="C27"/>
    </sheetView>
  </sheetViews>
  <sheetFormatPr defaultRowHeight="15" x14ac:dyDescent="0.25"/>
  <cols>
    <col min="1" max="1" width="5.85546875" customWidth="1"/>
    <col min="2" max="2" width="35.28515625" customWidth="1"/>
    <col min="3" max="3" width="33.85546875" customWidth="1"/>
    <col min="4" max="4" width="13.28515625" customWidth="1"/>
    <col min="6" max="7" width="10.7109375" bestFit="1" customWidth="1"/>
    <col min="8" max="8" width="11.85546875" customWidth="1"/>
    <col min="9" max="9" width="12.42578125" customWidth="1"/>
    <col min="10" max="10" width="12.5703125" customWidth="1"/>
    <col min="11" max="11" width="13.5703125" customWidth="1"/>
    <col min="12" max="12" width="10.140625" bestFit="1" customWidth="1"/>
  </cols>
  <sheetData>
    <row r="1" spans="1:12" ht="18.75" x14ac:dyDescent="0.3">
      <c r="A1" s="1" t="s">
        <v>299</v>
      </c>
    </row>
    <row r="2" spans="1:12" x14ac:dyDescent="0.25">
      <c r="A2" t="s">
        <v>76</v>
      </c>
    </row>
    <row r="6" spans="1:12" ht="46.5" customHeight="1" x14ac:dyDescent="0.25">
      <c r="H6" s="142"/>
      <c r="I6" s="142"/>
      <c r="J6" s="142"/>
      <c r="K6" s="142"/>
      <c r="L6" s="142"/>
    </row>
    <row r="7" spans="1:12" x14ac:dyDescent="0.25">
      <c r="F7" s="141"/>
      <c r="G7" s="141"/>
      <c r="I7" s="137"/>
      <c r="J7" s="137"/>
      <c r="K7" s="137"/>
      <c r="L7" s="137"/>
    </row>
    <row r="8" spans="1:12" x14ac:dyDescent="0.25">
      <c r="F8" s="141"/>
      <c r="G8" s="141"/>
      <c r="I8" s="137"/>
      <c r="J8" s="137"/>
      <c r="K8" s="137"/>
      <c r="L8" s="137"/>
    </row>
    <row r="9" spans="1:12" x14ac:dyDescent="0.25">
      <c r="F9" s="141"/>
      <c r="G9" s="141"/>
      <c r="I9" s="137"/>
      <c r="J9" s="137"/>
      <c r="K9" s="137"/>
      <c r="L9" s="137"/>
    </row>
    <row r="10" spans="1:12" x14ac:dyDescent="0.25">
      <c r="F10" s="141"/>
      <c r="G10" s="141"/>
      <c r="I10" s="137"/>
      <c r="J10" s="137"/>
      <c r="K10" s="137"/>
      <c r="L10" s="137"/>
    </row>
    <row r="11" spans="1:12" x14ac:dyDescent="0.25">
      <c r="F11" s="141"/>
      <c r="G11" s="141"/>
      <c r="I11" s="137"/>
      <c r="J11" s="137"/>
      <c r="K11" s="137"/>
      <c r="L11" s="137"/>
    </row>
    <row r="12" spans="1:12" x14ac:dyDescent="0.25">
      <c r="F12" s="141"/>
      <c r="G12" s="141"/>
      <c r="I12" s="137"/>
      <c r="J12" s="137"/>
      <c r="K12" s="137"/>
      <c r="L12" s="137"/>
    </row>
    <row r="13" spans="1:12" x14ac:dyDescent="0.25">
      <c r="F13" s="141"/>
      <c r="G13" s="141"/>
      <c r="I13" s="137"/>
      <c r="J13" s="137"/>
      <c r="K13" s="137"/>
      <c r="L13" s="137"/>
    </row>
    <row r="14" spans="1:12" x14ac:dyDescent="0.25">
      <c r="F14" s="141"/>
      <c r="G14" s="141"/>
      <c r="I14" s="137"/>
      <c r="J14" s="137"/>
      <c r="K14" s="137"/>
      <c r="L14" s="137"/>
    </row>
    <row r="15" spans="1:12" x14ac:dyDescent="0.25">
      <c r="F15" s="141"/>
      <c r="G15" s="141"/>
      <c r="I15" s="137"/>
      <c r="J15" s="137"/>
      <c r="K15" s="137"/>
      <c r="L15" s="137"/>
    </row>
    <row r="16" spans="1:12" x14ac:dyDescent="0.25">
      <c r="F16" s="141"/>
      <c r="G16" s="141"/>
      <c r="I16" s="137"/>
      <c r="J16" s="137"/>
      <c r="K16" s="137"/>
      <c r="L16" s="137"/>
    </row>
    <row r="17" spans="6:12" x14ac:dyDescent="0.25">
      <c r="F17" s="141"/>
      <c r="G17" s="141"/>
      <c r="I17" s="137"/>
      <c r="J17" s="137"/>
      <c r="K17" s="137"/>
      <c r="L17" s="137"/>
    </row>
    <row r="18" spans="6:12" x14ac:dyDescent="0.25">
      <c r="F18" s="141"/>
      <c r="G18" s="141"/>
      <c r="I18" s="137"/>
      <c r="J18" s="137"/>
      <c r="K18" s="137"/>
      <c r="L18" s="137"/>
    </row>
    <row r="19" spans="6:12" x14ac:dyDescent="0.25">
      <c r="H19" s="143"/>
      <c r="I19" s="137"/>
      <c r="J19" s="137"/>
      <c r="K19" s="137"/>
      <c r="L19" s="137"/>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view="pageBreakPreview" zoomScale="80" zoomScaleNormal="90" zoomScaleSheetLayoutView="80" workbookViewId="0">
      <pane xSplit="2" ySplit="12" topLeftCell="C13" activePane="bottomRight" state="frozen"/>
      <selection activeCell="B5" sqref="B5:F5"/>
      <selection pane="topRight" activeCell="B5" sqref="B5:F5"/>
      <selection pane="bottomLeft" activeCell="B5" sqref="B5:F5"/>
      <selection pane="bottomRight" activeCell="H15" sqref="H15"/>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0.855468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342</v>
      </c>
      <c r="C1" s="3" t="s">
        <v>343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79"/>
      <c r="AR3" s="79"/>
      <c r="AS3" s="79"/>
      <c r="AT3" s="79"/>
      <c r="AU3" s="79"/>
      <c r="AV3" s="79"/>
      <c r="AW3" s="79"/>
      <c r="AX3" s="22"/>
      <c r="AY3" s="22"/>
      <c r="AZ3" s="22"/>
      <c r="BA3" s="22"/>
      <c r="BB3" s="22"/>
      <c r="BC3" s="22"/>
      <c r="BD3" s="22"/>
    </row>
    <row r="4" spans="1:56" x14ac:dyDescent="0.3">
      <c r="B4" s="48">
        <v>16</v>
      </c>
      <c r="C4" s="45">
        <f>INDEX($E$81:$BD$81,1,$C$9+$B4-1)</f>
        <v>0</v>
      </c>
      <c r="D4" s="9"/>
      <c r="E4" s="9"/>
      <c r="F4" s="86"/>
      <c r="G4" s="9"/>
      <c r="I4" s="41"/>
      <c r="U4" s="17"/>
      <c r="AQ4" s="22"/>
      <c r="AR4" s="22"/>
      <c r="AS4" s="22"/>
      <c r="AT4" s="22"/>
      <c r="AU4" s="22"/>
      <c r="AV4" s="22"/>
      <c r="AW4" s="22"/>
      <c r="AX4" s="22"/>
      <c r="AY4" s="22"/>
      <c r="AZ4" s="22"/>
      <c r="BA4" s="22"/>
      <c r="BB4" s="22"/>
      <c r="BC4" s="22"/>
      <c r="BD4" s="22"/>
    </row>
    <row r="5" spans="1:56" x14ac:dyDescent="0.3">
      <c r="B5" s="48">
        <v>24</v>
      </c>
      <c r="C5" s="45">
        <f>INDEX($E$81:$BD$81,1,$C$9+$B5-1)</f>
        <v>0</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1" t="s">
        <v>80</v>
      </c>
      <c r="C9" s="134">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8" t="s">
        <v>11</v>
      </c>
      <c r="B13" s="61" t="s">
        <v>158</v>
      </c>
      <c r="C13" s="60" t="s">
        <v>392</v>
      </c>
      <c r="D13" s="61" t="s">
        <v>39</v>
      </c>
      <c r="E13" s="62">
        <v>0</v>
      </c>
      <c r="F13" s="62">
        <v>0</v>
      </c>
      <c r="G13" s="62">
        <v>0</v>
      </c>
      <c r="H13" s="62">
        <v>0</v>
      </c>
      <c r="I13" s="62">
        <v>0</v>
      </c>
      <c r="J13" s="62">
        <v>0</v>
      </c>
      <c r="K13" s="62">
        <v>0</v>
      </c>
      <c r="L13" s="62">
        <v>0</v>
      </c>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9"/>
      <c r="B14" s="61" t="s">
        <v>156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9"/>
      <c r="B15" s="61" t="s">
        <v>313</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9"/>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9"/>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0"/>
      <c r="B18" s="122" t="s">
        <v>194</v>
      </c>
      <c r="C18" s="127"/>
      <c r="D18" s="123" t="s">
        <v>39</v>
      </c>
      <c r="E18" s="59">
        <f>SUM(E13:E17)</f>
        <v>0</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1" t="s">
        <v>298</v>
      </c>
      <c r="B19" s="61" t="s">
        <v>195</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1"/>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1"/>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1"/>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1"/>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1"/>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2"/>
      <c r="B25" s="61" t="s">
        <v>314</v>
      </c>
      <c r="C25" s="8"/>
      <c r="D25" s="9" t="s">
        <v>39</v>
      </c>
      <c r="E25" s="67">
        <f>SUM(E19:E24)</f>
        <v>0</v>
      </c>
      <c r="F25" s="67">
        <f t="shared" ref="F25:BD25" si="1">SUM(F19:F24)</f>
        <v>0</v>
      </c>
      <c r="G25" s="67">
        <f t="shared" si="1"/>
        <v>0</v>
      </c>
      <c r="H25" s="67">
        <f t="shared" si="1"/>
        <v>0</v>
      </c>
      <c r="I25" s="67">
        <f t="shared" si="1"/>
        <v>0</v>
      </c>
      <c r="J25" s="67">
        <f t="shared" si="1"/>
        <v>0</v>
      </c>
      <c r="K25" s="67">
        <f t="shared" si="1"/>
        <v>0</v>
      </c>
      <c r="L25" s="67">
        <f t="shared" si="1"/>
        <v>0</v>
      </c>
      <c r="M25" s="67">
        <f t="shared" si="1"/>
        <v>0</v>
      </c>
      <c r="N25" s="67">
        <f t="shared" si="1"/>
        <v>0</v>
      </c>
      <c r="O25" s="67">
        <f t="shared" si="1"/>
        <v>0</v>
      </c>
      <c r="P25" s="67">
        <f t="shared" si="1"/>
        <v>0</v>
      </c>
      <c r="Q25" s="67">
        <f t="shared" si="1"/>
        <v>0</v>
      </c>
      <c r="R25" s="67">
        <f t="shared" si="1"/>
        <v>0</v>
      </c>
      <c r="S25" s="67">
        <f t="shared" si="1"/>
        <v>0</v>
      </c>
      <c r="T25" s="67">
        <f t="shared" si="1"/>
        <v>0</v>
      </c>
      <c r="U25" s="67">
        <f t="shared" si="1"/>
        <v>0</v>
      </c>
      <c r="V25" s="67">
        <f t="shared" si="1"/>
        <v>0</v>
      </c>
      <c r="W25" s="67">
        <f t="shared" si="1"/>
        <v>0</v>
      </c>
      <c r="X25" s="67">
        <f t="shared" si="1"/>
        <v>0</v>
      </c>
      <c r="Y25" s="67">
        <f t="shared" si="1"/>
        <v>0</v>
      </c>
      <c r="Z25" s="67">
        <f t="shared" si="1"/>
        <v>0</v>
      </c>
      <c r="AA25" s="67">
        <f t="shared" si="1"/>
        <v>0</v>
      </c>
      <c r="AB25" s="67">
        <f t="shared" si="1"/>
        <v>0</v>
      </c>
      <c r="AC25" s="67">
        <f t="shared" si="1"/>
        <v>0</v>
      </c>
      <c r="AD25" s="67">
        <f t="shared" si="1"/>
        <v>0</v>
      </c>
      <c r="AE25" s="67">
        <f t="shared" si="1"/>
        <v>0</v>
      </c>
      <c r="AF25" s="67">
        <f t="shared" si="1"/>
        <v>0</v>
      </c>
      <c r="AG25" s="67">
        <f t="shared" si="1"/>
        <v>0</v>
      </c>
      <c r="AH25" s="67">
        <f t="shared" si="1"/>
        <v>0</v>
      </c>
      <c r="AI25" s="67">
        <f t="shared" si="1"/>
        <v>0</v>
      </c>
      <c r="AJ25" s="67">
        <f t="shared" si="1"/>
        <v>0</v>
      </c>
      <c r="AK25" s="67">
        <f t="shared" si="1"/>
        <v>0</v>
      </c>
      <c r="AL25" s="67">
        <f t="shared" si="1"/>
        <v>0</v>
      </c>
      <c r="AM25" s="67">
        <f t="shared" si="1"/>
        <v>0</v>
      </c>
      <c r="AN25" s="67">
        <f t="shared" si="1"/>
        <v>0</v>
      </c>
      <c r="AO25" s="67">
        <f t="shared" si="1"/>
        <v>0</v>
      </c>
      <c r="AP25" s="67">
        <f t="shared" si="1"/>
        <v>0</v>
      </c>
      <c r="AQ25" s="67">
        <f t="shared" si="1"/>
        <v>0</v>
      </c>
      <c r="AR25" s="67">
        <f t="shared" si="1"/>
        <v>0</v>
      </c>
      <c r="AS25" s="67">
        <f t="shared" si="1"/>
        <v>0</v>
      </c>
      <c r="AT25" s="67">
        <f t="shared" si="1"/>
        <v>0</v>
      </c>
      <c r="AU25" s="67">
        <f t="shared" si="1"/>
        <v>0</v>
      </c>
      <c r="AV25" s="67">
        <f t="shared" si="1"/>
        <v>0</v>
      </c>
      <c r="AW25" s="67">
        <f t="shared" si="1"/>
        <v>0</v>
      </c>
      <c r="AX25" s="67">
        <f t="shared" si="1"/>
        <v>0</v>
      </c>
      <c r="AY25" s="67">
        <f t="shared" si="1"/>
        <v>0</v>
      </c>
      <c r="AZ25" s="67">
        <f t="shared" si="1"/>
        <v>0</v>
      </c>
      <c r="BA25" s="67">
        <f t="shared" si="1"/>
        <v>0</v>
      </c>
      <c r="BB25" s="67">
        <f t="shared" si="1"/>
        <v>0</v>
      </c>
      <c r="BC25" s="67">
        <f t="shared" si="1"/>
        <v>0</v>
      </c>
      <c r="BD25" s="67">
        <f t="shared" si="1"/>
        <v>0</v>
      </c>
    </row>
    <row r="26" spans="1:56" ht="15.75" thickBot="1" x14ac:dyDescent="0.35">
      <c r="A26" s="112"/>
      <c r="B26" s="57" t="s">
        <v>93</v>
      </c>
      <c r="C26" s="58" t="s">
        <v>91</v>
      </c>
      <c r="D26" s="57" t="s">
        <v>39</v>
      </c>
      <c r="E26" s="59">
        <f>E18+E25</f>
        <v>0</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3"/>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3"/>
      <c r="B28" s="9" t="s">
        <v>12</v>
      </c>
      <c r="C28" s="9" t="s">
        <v>42</v>
      </c>
      <c r="D28" s="9" t="s">
        <v>39</v>
      </c>
      <c r="E28" s="35">
        <f>E26*E27</f>
        <v>0</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3"/>
      <c r="B29" s="9" t="s">
        <v>90</v>
      </c>
      <c r="C29" s="11" t="s">
        <v>43</v>
      </c>
      <c r="D29" s="9" t="s">
        <v>39</v>
      </c>
      <c r="E29" s="35">
        <f>E26-E28</f>
        <v>0</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3"/>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3"/>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3"/>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3"/>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3"/>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3"/>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3"/>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3"/>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3"/>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3"/>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3"/>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3"/>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3"/>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3"/>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3"/>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3"/>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3"/>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3"/>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3"/>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3"/>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3"/>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3"/>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3"/>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3"/>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3"/>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3"/>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3"/>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3"/>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3"/>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3"/>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3"/>
      <c r="B60" s="9" t="s">
        <v>7</v>
      </c>
      <c r="C60" s="9" t="s">
        <v>59</v>
      </c>
      <c r="D60" s="9" t="s">
        <v>39</v>
      </c>
      <c r="E60" s="35">
        <f>SUM(E30:E59)</f>
        <v>0</v>
      </c>
      <c r="F60" s="35">
        <f t="shared" ref="F60:BD60" si="5">SUM(F30:F59)</f>
        <v>0</v>
      </c>
      <c r="G60" s="35">
        <f t="shared" si="5"/>
        <v>0</v>
      </c>
      <c r="H60" s="35">
        <f t="shared" si="5"/>
        <v>0</v>
      </c>
      <c r="I60" s="35">
        <f t="shared" si="5"/>
        <v>0</v>
      </c>
      <c r="J60" s="35">
        <f t="shared" si="5"/>
        <v>0</v>
      </c>
      <c r="K60" s="35">
        <f t="shared" si="5"/>
        <v>0</v>
      </c>
      <c r="L60" s="35">
        <f t="shared" si="5"/>
        <v>0</v>
      </c>
      <c r="M60" s="35">
        <f t="shared" si="5"/>
        <v>0</v>
      </c>
      <c r="N60" s="35">
        <f t="shared" si="5"/>
        <v>0</v>
      </c>
      <c r="O60" s="35">
        <f t="shared" si="5"/>
        <v>0</v>
      </c>
      <c r="P60" s="35">
        <f t="shared" si="5"/>
        <v>0</v>
      </c>
      <c r="Q60" s="35">
        <f t="shared" si="5"/>
        <v>0</v>
      </c>
      <c r="R60" s="35">
        <f t="shared" si="5"/>
        <v>0</v>
      </c>
      <c r="S60" s="35">
        <f t="shared" si="5"/>
        <v>0</v>
      </c>
      <c r="T60" s="35">
        <f t="shared" si="5"/>
        <v>0</v>
      </c>
      <c r="U60" s="35">
        <f t="shared" si="5"/>
        <v>0</v>
      </c>
      <c r="V60" s="35">
        <f t="shared" si="5"/>
        <v>0</v>
      </c>
      <c r="W60" s="35">
        <f t="shared" si="5"/>
        <v>0</v>
      </c>
      <c r="X60" s="35">
        <f t="shared" si="5"/>
        <v>0</v>
      </c>
      <c r="Y60" s="35">
        <f t="shared" si="5"/>
        <v>0</v>
      </c>
      <c r="Z60" s="35">
        <f t="shared" si="5"/>
        <v>0</v>
      </c>
      <c r="AA60" s="35">
        <f t="shared" si="5"/>
        <v>0</v>
      </c>
      <c r="AB60" s="35">
        <f t="shared" si="5"/>
        <v>0</v>
      </c>
      <c r="AC60" s="35">
        <f t="shared" si="5"/>
        <v>0</v>
      </c>
      <c r="AD60" s="35">
        <f t="shared" si="5"/>
        <v>0</v>
      </c>
      <c r="AE60" s="35">
        <f t="shared" si="5"/>
        <v>0</v>
      </c>
      <c r="AF60" s="35">
        <f t="shared" si="5"/>
        <v>0</v>
      </c>
      <c r="AG60" s="35">
        <f t="shared" si="5"/>
        <v>0</v>
      </c>
      <c r="AH60" s="35">
        <f t="shared" si="5"/>
        <v>0</v>
      </c>
      <c r="AI60" s="35">
        <f t="shared" si="5"/>
        <v>0</v>
      </c>
      <c r="AJ60" s="35">
        <f t="shared" si="5"/>
        <v>0</v>
      </c>
      <c r="AK60" s="35">
        <f t="shared" si="5"/>
        <v>0</v>
      </c>
      <c r="AL60" s="35">
        <f t="shared" si="5"/>
        <v>0</v>
      </c>
      <c r="AM60" s="35">
        <f t="shared" si="5"/>
        <v>0</v>
      </c>
      <c r="AN60" s="35">
        <f t="shared" si="5"/>
        <v>0</v>
      </c>
      <c r="AO60" s="35">
        <f t="shared" si="5"/>
        <v>0</v>
      </c>
      <c r="AP60" s="35">
        <f t="shared" si="5"/>
        <v>0</v>
      </c>
      <c r="AQ60" s="35">
        <f t="shared" si="5"/>
        <v>0</v>
      </c>
      <c r="AR60" s="35">
        <f t="shared" si="5"/>
        <v>0</v>
      </c>
      <c r="AS60" s="35">
        <f t="shared" si="5"/>
        <v>0</v>
      </c>
      <c r="AT60" s="35">
        <f t="shared" si="5"/>
        <v>0</v>
      </c>
      <c r="AU60" s="35">
        <f t="shared" si="5"/>
        <v>0</v>
      </c>
      <c r="AV60" s="35">
        <f t="shared" si="5"/>
        <v>0</v>
      </c>
      <c r="AW60" s="35">
        <f t="shared" si="5"/>
        <v>0</v>
      </c>
      <c r="AX60" s="35">
        <f t="shared" si="5"/>
        <v>0</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3"/>
      <c r="B61" s="9" t="s">
        <v>34</v>
      </c>
      <c r="C61" s="9" t="s">
        <v>60</v>
      </c>
      <c r="D61" s="9" t="s">
        <v>39</v>
      </c>
      <c r="E61" s="35">
        <v>0</v>
      </c>
      <c r="F61" s="35">
        <f>E62</f>
        <v>0</v>
      </c>
      <c r="G61" s="35">
        <f t="shared" ref="G61:BD61" si="6">F62</f>
        <v>0</v>
      </c>
      <c r="H61" s="35">
        <f t="shared" si="6"/>
        <v>0</v>
      </c>
      <c r="I61" s="35">
        <f t="shared" si="6"/>
        <v>0</v>
      </c>
      <c r="J61" s="35">
        <f t="shared" si="6"/>
        <v>0</v>
      </c>
      <c r="K61" s="35">
        <f t="shared" si="6"/>
        <v>0</v>
      </c>
      <c r="L61" s="35">
        <f t="shared" si="6"/>
        <v>0</v>
      </c>
      <c r="M61" s="35">
        <f t="shared" si="6"/>
        <v>0</v>
      </c>
      <c r="N61" s="35">
        <f t="shared" si="6"/>
        <v>0</v>
      </c>
      <c r="O61" s="35">
        <f t="shared" si="6"/>
        <v>0</v>
      </c>
      <c r="P61" s="35">
        <f t="shared" si="6"/>
        <v>0</v>
      </c>
      <c r="Q61" s="35">
        <f t="shared" si="6"/>
        <v>0</v>
      </c>
      <c r="R61" s="35">
        <f t="shared" si="6"/>
        <v>0</v>
      </c>
      <c r="S61" s="35">
        <f t="shared" si="6"/>
        <v>0</v>
      </c>
      <c r="T61" s="35">
        <f t="shared" si="6"/>
        <v>0</v>
      </c>
      <c r="U61" s="35">
        <f t="shared" si="6"/>
        <v>0</v>
      </c>
      <c r="V61" s="35">
        <f t="shared" si="6"/>
        <v>0</v>
      </c>
      <c r="W61" s="35">
        <f t="shared" si="6"/>
        <v>0</v>
      </c>
      <c r="X61" s="35">
        <f t="shared" si="6"/>
        <v>0</v>
      </c>
      <c r="Y61" s="35">
        <f t="shared" si="6"/>
        <v>0</v>
      </c>
      <c r="Z61" s="35">
        <f t="shared" si="6"/>
        <v>0</v>
      </c>
      <c r="AA61" s="35">
        <f t="shared" si="6"/>
        <v>0</v>
      </c>
      <c r="AB61" s="35">
        <f t="shared" si="6"/>
        <v>0</v>
      </c>
      <c r="AC61" s="35">
        <f t="shared" si="6"/>
        <v>0</v>
      </c>
      <c r="AD61" s="35">
        <f t="shared" si="6"/>
        <v>0</v>
      </c>
      <c r="AE61" s="35">
        <f t="shared" si="6"/>
        <v>0</v>
      </c>
      <c r="AF61" s="35">
        <f t="shared" si="6"/>
        <v>0</v>
      </c>
      <c r="AG61" s="35">
        <f t="shared" si="6"/>
        <v>0</v>
      </c>
      <c r="AH61" s="35">
        <f t="shared" si="6"/>
        <v>0</v>
      </c>
      <c r="AI61" s="35">
        <f t="shared" si="6"/>
        <v>0</v>
      </c>
      <c r="AJ61" s="35">
        <f t="shared" si="6"/>
        <v>0</v>
      </c>
      <c r="AK61" s="35">
        <f t="shared" si="6"/>
        <v>0</v>
      </c>
      <c r="AL61" s="35">
        <f t="shared" si="6"/>
        <v>0</v>
      </c>
      <c r="AM61" s="35">
        <f t="shared" si="6"/>
        <v>0</v>
      </c>
      <c r="AN61" s="35">
        <f t="shared" si="6"/>
        <v>0</v>
      </c>
      <c r="AO61" s="35">
        <f t="shared" si="6"/>
        <v>0</v>
      </c>
      <c r="AP61" s="35">
        <f t="shared" si="6"/>
        <v>0</v>
      </c>
      <c r="AQ61" s="35">
        <f t="shared" si="6"/>
        <v>0</v>
      </c>
      <c r="AR61" s="35">
        <f t="shared" si="6"/>
        <v>0</v>
      </c>
      <c r="AS61" s="35">
        <f t="shared" si="6"/>
        <v>0</v>
      </c>
      <c r="AT61" s="35">
        <f t="shared" si="6"/>
        <v>0</v>
      </c>
      <c r="AU61" s="35">
        <f t="shared" si="6"/>
        <v>0</v>
      </c>
      <c r="AV61" s="35">
        <f t="shared" si="6"/>
        <v>0</v>
      </c>
      <c r="AW61" s="35">
        <f t="shared" si="6"/>
        <v>0</v>
      </c>
      <c r="AX61" s="35">
        <f t="shared" si="6"/>
        <v>0</v>
      </c>
      <c r="AY61" s="35">
        <f t="shared" si="6"/>
        <v>0</v>
      </c>
      <c r="AZ61" s="35">
        <f t="shared" si="6"/>
        <v>0</v>
      </c>
      <c r="BA61" s="35">
        <f t="shared" si="6"/>
        <v>0</v>
      </c>
      <c r="BB61" s="35">
        <f t="shared" si="6"/>
        <v>0</v>
      </c>
      <c r="BC61" s="35">
        <f t="shared" si="6"/>
        <v>0</v>
      </c>
      <c r="BD61" s="35">
        <f t="shared" si="6"/>
        <v>0</v>
      </c>
    </row>
    <row r="62" spans="1:56" ht="16.5" hidden="1" customHeight="1" outlineLevel="1" x14ac:dyDescent="0.3">
      <c r="A62" s="113"/>
      <c r="B62" s="9" t="s">
        <v>33</v>
      </c>
      <c r="C62" s="9" t="s">
        <v>67</v>
      </c>
      <c r="D62" s="9" t="s">
        <v>39</v>
      </c>
      <c r="E62" s="35">
        <f t="shared" ref="E62:BD62" si="7">E28-E60+E61</f>
        <v>0</v>
      </c>
      <c r="F62" s="35">
        <f t="shared" si="7"/>
        <v>0</v>
      </c>
      <c r="G62" s="35">
        <f t="shared" si="7"/>
        <v>0</v>
      </c>
      <c r="H62" s="35">
        <f t="shared" si="7"/>
        <v>0</v>
      </c>
      <c r="I62" s="35">
        <f t="shared" si="7"/>
        <v>0</v>
      </c>
      <c r="J62" s="35">
        <f t="shared" si="7"/>
        <v>0</v>
      </c>
      <c r="K62" s="35">
        <f t="shared" si="7"/>
        <v>0</v>
      </c>
      <c r="L62" s="35">
        <f t="shared" si="7"/>
        <v>0</v>
      </c>
      <c r="M62" s="35">
        <f t="shared" si="7"/>
        <v>0</v>
      </c>
      <c r="N62" s="35">
        <f t="shared" si="7"/>
        <v>0</v>
      </c>
      <c r="O62" s="35">
        <f t="shared" si="7"/>
        <v>0</v>
      </c>
      <c r="P62" s="35">
        <f t="shared" si="7"/>
        <v>0</v>
      </c>
      <c r="Q62" s="35">
        <f t="shared" si="7"/>
        <v>0</v>
      </c>
      <c r="R62" s="35">
        <f t="shared" si="7"/>
        <v>0</v>
      </c>
      <c r="S62" s="35">
        <f t="shared" si="7"/>
        <v>0</v>
      </c>
      <c r="T62" s="35">
        <f t="shared" si="7"/>
        <v>0</v>
      </c>
      <c r="U62" s="35">
        <f t="shared" si="7"/>
        <v>0</v>
      </c>
      <c r="V62" s="35">
        <f t="shared" si="7"/>
        <v>0</v>
      </c>
      <c r="W62" s="35">
        <f t="shared" si="7"/>
        <v>0</v>
      </c>
      <c r="X62" s="35">
        <f t="shared" si="7"/>
        <v>0</v>
      </c>
      <c r="Y62" s="35">
        <f t="shared" si="7"/>
        <v>0</v>
      </c>
      <c r="Z62" s="35">
        <f t="shared" si="7"/>
        <v>0</v>
      </c>
      <c r="AA62" s="35">
        <f t="shared" si="7"/>
        <v>0</v>
      </c>
      <c r="AB62" s="35">
        <f t="shared" si="7"/>
        <v>0</v>
      </c>
      <c r="AC62" s="35">
        <f t="shared" si="7"/>
        <v>0</v>
      </c>
      <c r="AD62" s="35">
        <f t="shared" si="7"/>
        <v>0</v>
      </c>
      <c r="AE62" s="35">
        <f t="shared" si="7"/>
        <v>0</v>
      </c>
      <c r="AF62" s="35">
        <f t="shared" si="7"/>
        <v>0</v>
      </c>
      <c r="AG62" s="35">
        <f t="shared" si="7"/>
        <v>0</v>
      </c>
      <c r="AH62" s="35">
        <f t="shared" si="7"/>
        <v>0</v>
      </c>
      <c r="AI62" s="35">
        <f t="shared" si="7"/>
        <v>0</v>
      </c>
      <c r="AJ62" s="35">
        <f t="shared" si="7"/>
        <v>0</v>
      </c>
      <c r="AK62" s="35">
        <f t="shared" si="7"/>
        <v>0</v>
      </c>
      <c r="AL62" s="35">
        <f t="shared" si="7"/>
        <v>0</v>
      </c>
      <c r="AM62" s="35">
        <f t="shared" si="7"/>
        <v>0</v>
      </c>
      <c r="AN62" s="35">
        <f t="shared" si="7"/>
        <v>0</v>
      </c>
      <c r="AO62" s="35">
        <f t="shared" si="7"/>
        <v>0</v>
      </c>
      <c r="AP62" s="35">
        <f t="shared" si="7"/>
        <v>0</v>
      </c>
      <c r="AQ62" s="35">
        <f t="shared" si="7"/>
        <v>0</v>
      </c>
      <c r="AR62" s="35">
        <f t="shared" si="7"/>
        <v>0</v>
      </c>
      <c r="AS62" s="35">
        <f t="shared" si="7"/>
        <v>0</v>
      </c>
      <c r="AT62" s="35">
        <f t="shared" si="7"/>
        <v>0</v>
      </c>
      <c r="AU62" s="35">
        <f t="shared" si="7"/>
        <v>0</v>
      </c>
      <c r="AV62" s="35">
        <f t="shared" si="7"/>
        <v>0</v>
      </c>
      <c r="AW62" s="35">
        <f t="shared" si="7"/>
        <v>0</v>
      </c>
      <c r="AX62" s="35">
        <f t="shared" si="7"/>
        <v>0</v>
      </c>
      <c r="AY62" s="35">
        <f t="shared" si="7"/>
        <v>0</v>
      </c>
      <c r="AZ62" s="35">
        <f t="shared" si="7"/>
        <v>0</v>
      </c>
      <c r="BA62" s="35">
        <f t="shared" si="7"/>
        <v>0</v>
      </c>
      <c r="BB62" s="35">
        <f t="shared" si="7"/>
        <v>0</v>
      </c>
      <c r="BC62" s="35">
        <f t="shared" si="7"/>
        <v>0</v>
      </c>
      <c r="BD62" s="35">
        <f t="shared" si="7"/>
        <v>0</v>
      </c>
    </row>
    <row r="63" spans="1:56" ht="16.5" collapsed="1" x14ac:dyDescent="0.3">
      <c r="A63" s="113"/>
      <c r="B63" s="9" t="s">
        <v>8</v>
      </c>
      <c r="C63" s="11" t="s">
        <v>66</v>
      </c>
      <c r="D63" s="9" t="s">
        <v>39</v>
      </c>
      <c r="E63" s="35">
        <f>AVERAGE(E61:E62)*'Fixed data'!$C$3</f>
        <v>0</v>
      </c>
      <c r="F63" s="35">
        <f>AVERAGE(F61:F62)*'Fixed data'!$C$3</f>
        <v>0</v>
      </c>
      <c r="G63" s="35">
        <f>AVERAGE(G61:G62)*'Fixed data'!$C$3</f>
        <v>0</v>
      </c>
      <c r="H63" s="35">
        <f>AVERAGE(H61:H62)*'Fixed data'!$C$3</f>
        <v>0</v>
      </c>
      <c r="I63" s="35">
        <f>AVERAGE(I61:I62)*'Fixed data'!$C$3</f>
        <v>0</v>
      </c>
      <c r="J63" s="35">
        <f>AVERAGE(J61:J62)*'Fixed data'!$C$3</f>
        <v>0</v>
      </c>
      <c r="K63" s="35">
        <f>AVERAGE(K61:K62)*'Fixed data'!$C$3</f>
        <v>0</v>
      </c>
      <c r="L63" s="35">
        <f>AVERAGE(L61:L62)*'Fixed data'!$C$3</f>
        <v>0</v>
      </c>
      <c r="M63" s="35">
        <f>AVERAGE(M61:M62)*'Fixed data'!$C$3</f>
        <v>0</v>
      </c>
      <c r="N63" s="35">
        <f>AVERAGE(N61:N62)*'Fixed data'!$C$3</f>
        <v>0</v>
      </c>
      <c r="O63" s="35">
        <f>AVERAGE(O61:O62)*'Fixed data'!$C$3</f>
        <v>0</v>
      </c>
      <c r="P63" s="35">
        <f>AVERAGE(P61:P62)*'Fixed data'!$C$3</f>
        <v>0</v>
      </c>
      <c r="Q63" s="35">
        <f>AVERAGE(Q61:Q62)*'Fixed data'!$C$3</f>
        <v>0</v>
      </c>
      <c r="R63" s="35">
        <f>AVERAGE(R61:R62)*'Fixed data'!$C$3</f>
        <v>0</v>
      </c>
      <c r="S63" s="35">
        <f>AVERAGE(S61:S62)*'Fixed data'!$C$3</f>
        <v>0</v>
      </c>
      <c r="T63" s="35">
        <f>AVERAGE(T61:T62)*'Fixed data'!$C$3</f>
        <v>0</v>
      </c>
      <c r="U63" s="35">
        <f>AVERAGE(U61:U62)*'Fixed data'!$C$3</f>
        <v>0</v>
      </c>
      <c r="V63" s="35">
        <f>AVERAGE(V61:V62)*'Fixed data'!$C$3</f>
        <v>0</v>
      </c>
      <c r="W63" s="35">
        <f>AVERAGE(W61:W62)*'Fixed data'!$C$3</f>
        <v>0</v>
      </c>
      <c r="X63" s="35">
        <f>AVERAGE(X61:X62)*'Fixed data'!$C$3</f>
        <v>0</v>
      </c>
      <c r="Y63" s="35">
        <f>AVERAGE(Y61:Y62)*'Fixed data'!$C$3</f>
        <v>0</v>
      </c>
      <c r="Z63" s="35">
        <f>AVERAGE(Z61:Z62)*'Fixed data'!$C$3</f>
        <v>0</v>
      </c>
      <c r="AA63" s="35">
        <f>AVERAGE(AA61:AA62)*'Fixed data'!$C$3</f>
        <v>0</v>
      </c>
      <c r="AB63" s="35">
        <f>AVERAGE(AB61:AB62)*'Fixed data'!$C$3</f>
        <v>0</v>
      </c>
      <c r="AC63" s="35">
        <f>AVERAGE(AC61:AC62)*'Fixed data'!$C$3</f>
        <v>0</v>
      </c>
      <c r="AD63" s="35">
        <f>AVERAGE(AD61:AD62)*'Fixed data'!$C$3</f>
        <v>0</v>
      </c>
      <c r="AE63" s="35">
        <f>AVERAGE(AE61:AE62)*'Fixed data'!$C$3</f>
        <v>0</v>
      </c>
      <c r="AF63" s="35">
        <f>AVERAGE(AF61:AF62)*'Fixed data'!$C$3</f>
        <v>0</v>
      </c>
      <c r="AG63" s="35">
        <f>AVERAGE(AG61:AG62)*'Fixed data'!$C$3</f>
        <v>0</v>
      </c>
      <c r="AH63" s="35">
        <f>AVERAGE(AH61:AH62)*'Fixed data'!$C$3</f>
        <v>0</v>
      </c>
      <c r="AI63" s="35">
        <f>AVERAGE(AI61:AI62)*'Fixed data'!$C$3</f>
        <v>0</v>
      </c>
      <c r="AJ63" s="35">
        <f>AVERAGE(AJ61:AJ62)*'Fixed data'!$C$3</f>
        <v>0</v>
      </c>
      <c r="AK63" s="35">
        <f>AVERAGE(AK61:AK62)*'Fixed data'!$C$3</f>
        <v>0</v>
      </c>
      <c r="AL63" s="35">
        <f>AVERAGE(AL61:AL62)*'Fixed data'!$C$3</f>
        <v>0</v>
      </c>
      <c r="AM63" s="35">
        <f>AVERAGE(AM61:AM62)*'Fixed data'!$C$3</f>
        <v>0</v>
      </c>
      <c r="AN63" s="35">
        <f>AVERAGE(AN61:AN62)*'Fixed data'!$C$3</f>
        <v>0</v>
      </c>
      <c r="AO63" s="35">
        <f>AVERAGE(AO61:AO62)*'Fixed data'!$C$3</f>
        <v>0</v>
      </c>
      <c r="AP63" s="35">
        <f>AVERAGE(AP61:AP62)*'Fixed data'!$C$3</f>
        <v>0</v>
      </c>
      <c r="AQ63" s="35">
        <f>AVERAGE(AQ61:AQ62)*'Fixed data'!$C$3</f>
        <v>0</v>
      </c>
      <c r="AR63" s="35">
        <f>AVERAGE(AR61:AR62)*'Fixed data'!$C$3</f>
        <v>0</v>
      </c>
      <c r="AS63" s="35">
        <f>AVERAGE(AS61:AS62)*'Fixed data'!$C$3</f>
        <v>0</v>
      </c>
      <c r="AT63" s="35">
        <f>AVERAGE(AT61:AT62)*'Fixed data'!$C$3</f>
        <v>0</v>
      </c>
      <c r="AU63" s="35">
        <f>AVERAGE(AU61:AU62)*'Fixed data'!$C$3</f>
        <v>0</v>
      </c>
      <c r="AV63" s="35">
        <f>AVERAGE(AV61:AV62)*'Fixed data'!$C$3</f>
        <v>0</v>
      </c>
      <c r="AW63" s="35">
        <f>AVERAGE(AW61:AW62)*'Fixed data'!$C$3</f>
        <v>0</v>
      </c>
      <c r="AX63" s="35">
        <f>AVERAGE(AX61:AX62)*'Fixed data'!$C$3</f>
        <v>0</v>
      </c>
      <c r="AY63" s="35">
        <f>AVERAGE(AY61:AY62)*'Fixed data'!$C$3</f>
        <v>0</v>
      </c>
      <c r="AZ63" s="35">
        <f>AVERAGE(AZ61:AZ62)*'Fixed data'!$C$3</f>
        <v>0</v>
      </c>
      <c r="BA63" s="35">
        <f>AVERAGE(BA61:BA62)*'Fixed data'!$C$3</f>
        <v>0</v>
      </c>
      <c r="BB63" s="35">
        <f>AVERAGE(BB61:BB62)*'Fixed data'!$C$3</f>
        <v>0</v>
      </c>
      <c r="BC63" s="35">
        <f>AVERAGE(BC61:BC62)*'Fixed data'!$C$3</f>
        <v>0</v>
      </c>
      <c r="BD63" s="35">
        <f>AVERAGE(BD61:BD62)*'Fixed data'!$C$3</f>
        <v>0</v>
      </c>
    </row>
    <row r="64" spans="1:56" ht="15.75" thickBot="1" x14ac:dyDescent="0.35">
      <c r="A64" s="112"/>
      <c r="B64" s="12" t="s">
        <v>92</v>
      </c>
      <c r="C64" s="12" t="s">
        <v>44</v>
      </c>
      <c r="D64" s="12" t="s">
        <v>39</v>
      </c>
      <c r="E64" s="53">
        <f t="shared" ref="E64:BD64" si="8">E29+E60+E63</f>
        <v>0</v>
      </c>
      <c r="F64" s="53">
        <f t="shared" si="8"/>
        <v>0</v>
      </c>
      <c r="G64" s="53">
        <f t="shared" si="8"/>
        <v>0</v>
      </c>
      <c r="H64" s="53">
        <f t="shared" si="8"/>
        <v>0</v>
      </c>
      <c r="I64" s="53">
        <f t="shared" si="8"/>
        <v>0</v>
      </c>
      <c r="J64" s="53">
        <f t="shared" si="8"/>
        <v>0</v>
      </c>
      <c r="K64" s="53">
        <f t="shared" si="8"/>
        <v>0</v>
      </c>
      <c r="L64" s="53">
        <f t="shared" si="8"/>
        <v>0</v>
      </c>
      <c r="M64" s="53">
        <f t="shared" si="8"/>
        <v>0</v>
      </c>
      <c r="N64" s="53">
        <f t="shared" si="8"/>
        <v>0</v>
      </c>
      <c r="O64" s="53">
        <f t="shared" si="8"/>
        <v>0</v>
      </c>
      <c r="P64" s="53">
        <f t="shared" si="8"/>
        <v>0</v>
      </c>
      <c r="Q64" s="53">
        <f t="shared" si="8"/>
        <v>0</v>
      </c>
      <c r="R64" s="53">
        <f t="shared" si="8"/>
        <v>0</v>
      </c>
      <c r="S64" s="53">
        <f t="shared" si="8"/>
        <v>0</v>
      </c>
      <c r="T64" s="53">
        <f t="shared" si="8"/>
        <v>0</v>
      </c>
      <c r="U64" s="53">
        <f t="shared" si="8"/>
        <v>0</v>
      </c>
      <c r="V64" s="53">
        <f t="shared" si="8"/>
        <v>0</v>
      </c>
      <c r="W64" s="53">
        <f t="shared" si="8"/>
        <v>0</v>
      </c>
      <c r="X64" s="53">
        <f t="shared" si="8"/>
        <v>0</v>
      </c>
      <c r="Y64" s="53">
        <f t="shared" si="8"/>
        <v>0</v>
      </c>
      <c r="Z64" s="53">
        <f t="shared" si="8"/>
        <v>0</v>
      </c>
      <c r="AA64" s="53">
        <f t="shared" si="8"/>
        <v>0</v>
      </c>
      <c r="AB64" s="53">
        <f t="shared" si="8"/>
        <v>0</v>
      </c>
      <c r="AC64" s="53">
        <f t="shared" si="8"/>
        <v>0</v>
      </c>
      <c r="AD64" s="53">
        <f t="shared" si="8"/>
        <v>0</v>
      </c>
      <c r="AE64" s="53">
        <f t="shared" si="8"/>
        <v>0</v>
      </c>
      <c r="AF64" s="53">
        <f t="shared" si="8"/>
        <v>0</v>
      </c>
      <c r="AG64" s="53">
        <f t="shared" si="8"/>
        <v>0</v>
      </c>
      <c r="AH64" s="53">
        <f t="shared" si="8"/>
        <v>0</v>
      </c>
      <c r="AI64" s="53">
        <f t="shared" si="8"/>
        <v>0</v>
      </c>
      <c r="AJ64" s="53">
        <f t="shared" si="8"/>
        <v>0</v>
      </c>
      <c r="AK64" s="53">
        <f t="shared" si="8"/>
        <v>0</v>
      </c>
      <c r="AL64" s="53">
        <f t="shared" si="8"/>
        <v>0</v>
      </c>
      <c r="AM64" s="53">
        <f t="shared" si="8"/>
        <v>0</v>
      </c>
      <c r="AN64" s="53">
        <f t="shared" si="8"/>
        <v>0</v>
      </c>
      <c r="AO64" s="53">
        <f t="shared" si="8"/>
        <v>0</v>
      </c>
      <c r="AP64" s="53">
        <f t="shared" si="8"/>
        <v>0</v>
      </c>
      <c r="AQ64" s="53">
        <f t="shared" si="8"/>
        <v>0</v>
      </c>
      <c r="AR64" s="53">
        <f t="shared" si="8"/>
        <v>0</v>
      </c>
      <c r="AS64" s="53">
        <f t="shared" si="8"/>
        <v>0</v>
      </c>
      <c r="AT64" s="53">
        <f t="shared" si="8"/>
        <v>0</v>
      </c>
      <c r="AU64" s="53">
        <f t="shared" si="8"/>
        <v>0</v>
      </c>
      <c r="AV64" s="53">
        <f t="shared" si="8"/>
        <v>0</v>
      </c>
      <c r="AW64" s="53">
        <f t="shared" si="8"/>
        <v>0</v>
      </c>
      <c r="AX64" s="53">
        <f t="shared" si="8"/>
        <v>0</v>
      </c>
      <c r="AY64" s="53">
        <f t="shared" si="8"/>
        <v>0</v>
      </c>
      <c r="AZ64" s="53">
        <f t="shared" si="8"/>
        <v>0</v>
      </c>
      <c r="BA64" s="53">
        <f t="shared" si="8"/>
        <v>0</v>
      </c>
      <c r="BB64" s="53">
        <f t="shared" si="8"/>
        <v>0</v>
      </c>
      <c r="BC64" s="53">
        <f t="shared" si="8"/>
        <v>0</v>
      </c>
      <c r="BD64" s="53">
        <f t="shared" si="8"/>
        <v>0</v>
      </c>
    </row>
    <row r="65" spans="1:56" ht="12.75" customHeight="1" x14ac:dyDescent="0.3">
      <c r="A65" s="193"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4"/>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4"/>
      <c r="B67" s="9" t="s">
        <v>295</v>
      </c>
      <c r="C67" s="11"/>
      <c r="D67" s="11" t="s">
        <v>39</v>
      </c>
      <c r="E67" s="81">
        <f>'Fixed data'!$G$7*E$88/1000000</f>
        <v>0</v>
      </c>
      <c r="F67" s="81">
        <f>'Fixed data'!$G$7*F$88/1000000</f>
        <v>0</v>
      </c>
      <c r="G67" s="81">
        <f>'Fixed data'!$G$7*G$88/1000000</f>
        <v>0</v>
      </c>
      <c r="H67" s="81">
        <f>'Fixed data'!$G$7*H$88/1000000</f>
        <v>0</v>
      </c>
      <c r="I67" s="81">
        <f>'Fixed data'!$G$7*I$88/1000000</f>
        <v>0</v>
      </c>
      <c r="J67" s="81">
        <f>'Fixed data'!$G$7*J$88/1000000</f>
        <v>0</v>
      </c>
      <c r="K67" s="81">
        <f>'Fixed data'!$G$7*K$88/1000000</f>
        <v>0</v>
      </c>
      <c r="L67" s="81">
        <f>'Fixed data'!$G$7*L$88/1000000</f>
        <v>0</v>
      </c>
      <c r="M67" s="81">
        <f>'Fixed data'!$G$7*M$88/1000000</f>
        <v>0</v>
      </c>
      <c r="N67" s="81">
        <f>'Fixed data'!$G$7*N$88/1000000</f>
        <v>0</v>
      </c>
      <c r="O67" s="81">
        <f>'Fixed data'!$G$7*O$88/1000000</f>
        <v>0</v>
      </c>
      <c r="P67" s="81">
        <f>'Fixed data'!$G$7*P$88/1000000</f>
        <v>0</v>
      </c>
      <c r="Q67" s="81">
        <f>'Fixed data'!$G$7*Q$88/1000000</f>
        <v>0</v>
      </c>
      <c r="R67" s="81">
        <f>'Fixed data'!$G$7*R$88/1000000</f>
        <v>0</v>
      </c>
      <c r="S67" s="81">
        <f>'Fixed data'!$G$7*S$88/1000000</f>
        <v>0</v>
      </c>
      <c r="T67" s="81">
        <f>'Fixed data'!$G$7*T$88/1000000</f>
        <v>0</v>
      </c>
      <c r="U67" s="81">
        <f>'Fixed data'!$G$7*U$88/1000000</f>
        <v>0</v>
      </c>
      <c r="V67" s="81">
        <f>'Fixed data'!$G$7*V$88/1000000</f>
        <v>0</v>
      </c>
      <c r="W67" s="81">
        <f>'Fixed data'!$G$7*W$88/1000000</f>
        <v>0</v>
      </c>
      <c r="X67" s="81">
        <f>'Fixed data'!$G$7*X$88/1000000</f>
        <v>0</v>
      </c>
      <c r="Y67" s="81">
        <f>'Fixed data'!$G$7*Y$88/1000000</f>
        <v>0</v>
      </c>
      <c r="Z67" s="81">
        <f>'Fixed data'!$G$7*Z$88/1000000</f>
        <v>0</v>
      </c>
      <c r="AA67" s="81">
        <f>'Fixed data'!$G$7*AA$88/1000000</f>
        <v>0</v>
      </c>
      <c r="AB67" s="81">
        <f>'Fixed data'!$G$7*AB$88/1000000</f>
        <v>0</v>
      </c>
      <c r="AC67" s="81">
        <f>'Fixed data'!$G$7*AC$88/1000000</f>
        <v>0</v>
      </c>
      <c r="AD67" s="81">
        <f>'Fixed data'!$G$7*AD$88/1000000</f>
        <v>0</v>
      </c>
      <c r="AE67" s="81">
        <f>'Fixed data'!$G$7*AE$88/1000000</f>
        <v>0</v>
      </c>
      <c r="AF67" s="81">
        <f>'Fixed data'!$G$7*AF$88/1000000</f>
        <v>0</v>
      </c>
      <c r="AG67" s="81">
        <f>'Fixed data'!$G$7*AG$88/1000000</f>
        <v>0</v>
      </c>
      <c r="AH67" s="81">
        <f>'Fixed data'!$G$7*AH$88/1000000</f>
        <v>0</v>
      </c>
      <c r="AI67" s="81">
        <f>'Fixed data'!$G$7*AI$88/1000000</f>
        <v>0</v>
      </c>
      <c r="AJ67" s="81">
        <f>'Fixed data'!$G$7*AJ$88/1000000</f>
        <v>0</v>
      </c>
      <c r="AK67" s="81">
        <f>'Fixed data'!$G$7*AK$88/1000000</f>
        <v>0</v>
      </c>
      <c r="AL67" s="81">
        <f>'Fixed data'!$G$7*AL$88/1000000</f>
        <v>0</v>
      </c>
      <c r="AM67" s="81">
        <f>'Fixed data'!$G$7*AM$88/1000000</f>
        <v>0</v>
      </c>
      <c r="AN67" s="81">
        <f>'Fixed data'!$G$7*AN$88/1000000</f>
        <v>0</v>
      </c>
      <c r="AO67" s="81">
        <f>'Fixed data'!$G$7*AO$88/1000000</f>
        <v>0</v>
      </c>
      <c r="AP67" s="81">
        <f>'Fixed data'!$G$7*AP$88/1000000</f>
        <v>0</v>
      </c>
      <c r="AQ67" s="81">
        <f>'Fixed data'!$G$7*AQ$88/1000000</f>
        <v>0</v>
      </c>
      <c r="AR67" s="81">
        <f>'Fixed data'!$G$7*AR$88/1000000</f>
        <v>0</v>
      </c>
      <c r="AS67" s="81">
        <f>'Fixed data'!$G$7*AS$88/1000000</f>
        <v>0</v>
      </c>
      <c r="AT67" s="81">
        <f>'Fixed data'!$G$7*AT$88/1000000</f>
        <v>0</v>
      </c>
      <c r="AU67" s="81">
        <f>'Fixed data'!$G$7*AU$88/1000000</f>
        <v>0</v>
      </c>
      <c r="AV67" s="81">
        <f>'Fixed data'!$G$7*AV$88/1000000</f>
        <v>0</v>
      </c>
      <c r="AW67" s="81">
        <f>'Fixed data'!$G$7*AW$88/1000000</f>
        <v>0</v>
      </c>
      <c r="AX67" s="81">
        <f>'Fixed data'!$G$7*AX$88/1000000</f>
        <v>0</v>
      </c>
      <c r="AY67" s="81">
        <f>'Fixed data'!$G$7*AY$88/1000000</f>
        <v>0</v>
      </c>
      <c r="AZ67" s="81">
        <f>'Fixed data'!$G$7*AZ$88/1000000</f>
        <v>0</v>
      </c>
      <c r="BA67" s="81">
        <f>'Fixed data'!$G$7*BA$88/1000000</f>
        <v>0</v>
      </c>
      <c r="BB67" s="81">
        <f>'Fixed data'!$G$7*BB$88/1000000</f>
        <v>0</v>
      </c>
      <c r="BC67" s="81">
        <f>'Fixed data'!$G$7*BC$88/1000000</f>
        <v>0</v>
      </c>
      <c r="BD67" s="81">
        <f>'Fixed data'!$G$7*BD$88/1000000</f>
        <v>0</v>
      </c>
    </row>
    <row r="68" spans="1:56" ht="15" customHeight="1" x14ac:dyDescent="0.3">
      <c r="A68" s="194"/>
      <c r="B68" s="9" t="s">
        <v>296</v>
      </c>
      <c r="C68" s="9"/>
      <c r="D68" s="9" t="s">
        <v>39</v>
      </c>
      <c r="E68" s="81">
        <f>'Fixed data'!$G$8*E89/1000000</f>
        <v>0</v>
      </c>
      <c r="F68" s="81">
        <f>'Fixed data'!$G$8*F89/1000000</f>
        <v>0</v>
      </c>
      <c r="G68" s="81">
        <f>'Fixed data'!$G$8*G89/1000000</f>
        <v>0</v>
      </c>
      <c r="H68" s="81">
        <f>'Fixed data'!$G$8*H89/1000000</f>
        <v>0</v>
      </c>
      <c r="I68" s="81">
        <f>'Fixed data'!$G$8*I89/1000000</f>
        <v>0</v>
      </c>
      <c r="J68" s="81">
        <f>'Fixed data'!$G$8*J89/1000000</f>
        <v>0</v>
      </c>
      <c r="K68" s="81">
        <f>'Fixed data'!$G$8*K89/1000000</f>
        <v>0</v>
      </c>
      <c r="L68" s="81">
        <f>'Fixed data'!$G$8*L89/1000000</f>
        <v>0</v>
      </c>
      <c r="M68" s="81">
        <f>'Fixed data'!$G$8*M89/1000000</f>
        <v>0</v>
      </c>
      <c r="N68" s="81">
        <f>'Fixed data'!$G$8*N89/1000000</f>
        <v>0</v>
      </c>
      <c r="O68" s="81">
        <f>'Fixed data'!$G$8*O89/1000000</f>
        <v>0</v>
      </c>
      <c r="P68" s="81">
        <f>'Fixed data'!$G$8*P89/1000000</f>
        <v>0</v>
      </c>
      <c r="Q68" s="81">
        <f>'Fixed data'!$G$8*Q89/1000000</f>
        <v>0</v>
      </c>
      <c r="R68" s="81">
        <f>'Fixed data'!$G$8*R89/1000000</f>
        <v>0</v>
      </c>
      <c r="S68" s="81">
        <f>'Fixed data'!$G$8*S89/1000000</f>
        <v>0</v>
      </c>
      <c r="T68" s="81">
        <f>'Fixed data'!$G$8*T89/1000000</f>
        <v>0</v>
      </c>
      <c r="U68" s="81">
        <f>'Fixed data'!$G$8*U89/1000000</f>
        <v>0</v>
      </c>
      <c r="V68" s="81">
        <f>'Fixed data'!$G$8*V89/1000000</f>
        <v>0</v>
      </c>
      <c r="W68" s="81">
        <f>'Fixed data'!$G$8*W89/1000000</f>
        <v>0</v>
      </c>
      <c r="X68" s="81">
        <f>'Fixed data'!$G$8*X89/1000000</f>
        <v>0</v>
      </c>
      <c r="Y68" s="81">
        <f>'Fixed data'!$G$8*Y89/1000000</f>
        <v>0</v>
      </c>
      <c r="Z68" s="81">
        <f>'Fixed data'!$G$8*Z89/1000000</f>
        <v>0</v>
      </c>
      <c r="AA68" s="81">
        <f>'Fixed data'!$G$8*AA89/1000000</f>
        <v>0</v>
      </c>
      <c r="AB68" s="81">
        <f>'Fixed data'!$G$8*AB89/1000000</f>
        <v>0</v>
      </c>
      <c r="AC68" s="81">
        <f>'Fixed data'!$G$8*AC89/1000000</f>
        <v>0</v>
      </c>
      <c r="AD68" s="81">
        <f>'Fixed data'!$G$8*AD89/1000000</f>
        <v>0</v>
      </c>
      <c r="AE68" s="81">
        <f>'Fixed data'!$G$8*AE89/1000000</f>
        <v>0</v>
      </c>
      <c r="AF68" s="81">
        <f>'Fixed data'!$G$8*AF89/1000000</f>
        <v>0</v>
      </c>
      <c r="AG68" s="81">
        <f>'Fixed data'!$G$8*AG89/1000000</f>
        <v>0</v>
      </c>
      <c r="AH68" s="81">
        <f>'Fixed data'!$G$8*AH89/1000000</f>
        <v>0</v>
      </c>
      <c r="AI68" s="81">
        <f>'Fixed data'!$G$8*AI89/1000000</f>
        <v>0</v>
      </c>
      <c r="AJ68" s="81">
        <f>'Fixed data'!$G$8*AJ89/1000000</f>
        <v>0</v>
      </c>
      <c r="AK68" s="81">
        <f>'Fixed data'!$G$8*AK89/1000000</f>
        <v>0</v>
      </c>
      <c r="AL68" s="81">
        <f>'Fixed data'!$G$8*AL89/1000000</f>
        <v>0</v>
      </c>
      <c r="AM68" s="81">
        <f>'Fixed data'!$G$8*AM89/1000000</f>
        <v>0</v>
      </c>
      <c r="AN68" s="81">
        <f>'Fixed data'!$G$8*AN89/1000000</f>
        <v>0</v>
      </c>
      <c r="AO68" s="81">
        <f>'Fixed data'!$G$8*AO89/1000000</f>
        <v>0</v>
      </c>
      <c r="AP68" s="81">
        <f>'Fixed data'!$G$8*AP89/1000000</f>
        <v>0</v>
      </c>
      <c r="AQ68" s="81">
        <f>'Fixed data'!$G$8*AQ89/1000000</f>
        <v>0</v>
      </c>
      <c r="AR68" s="81">
        <f>'Fixed data'!$G$8*AR89/1000000</f>
        <v>0</v>
      </c>
      <c r="AS68" s="81">
        <f>'Fixed data'!$G$8*AS89/1000000</f>
        <v>0</v>
      </c>
      <c r="AT68" s="81">
        <f>'Fixed data'!$G$8*AT89/1000000</f>
        <v>0</v>
      </c>
      <c r="AU68" s="81">
        <f>'Fixed data'!$G$8*AU89/1000000</f>
        <v>0</v>
      </c>
      <c r="AV68" s="81">
        <f>'Fixed data'!$G$8*AV89/1000000</f>
        <v>0</v>
      </c>
      <c r="AW68" s="81">
        <f>'Fixed data'!$G$8*AW89/1000000</f>
        <v>0</v>
      </c>
      <c r="AX68" s="81">
        <f>'Fixed data'!$G$8*AX89/1000000</f>
        <v>0</v>
      </c>
      <c r="AY68" s="81">
        <f>'Fixed data'!$G$8*AY89/1000000</f>
        <v>0</v>
      </c>
      <c r="AZ68" s="81">
        <f>'Fixed data'!$G$8*AZ89/1000000</f>
        <v>0</v>
      </c>
      <c r="BA68" s="81">
        <f>'Fixed data'!$G$8*BA89/1000000</f>
        <v>0</v>
      </c>
      <c r="BB68" s="81">
        <f>'Fixed data'!$G$8*BB89/1000000</f>
        <v>0</v>
      </c>
      <c r="BC68" s="81">
        <f>'Fixed data'!$G$8*BC89/1000000</f>
        <v>0</v>
      </c>
      <c r="BD68" s="81">
        <f>'Fixed data'!$G$8*BD89/1000000</f>
        <v>0</v>
      </c>
    </row>
    <row r="69" spans="1:56" ht="15" customHeight="1" x14ac:dyDescent="0.3">
      <c r="A69" s="194"/>
      <c r="B69" s="4" t="s">
        <v>200</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4"/>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4"/>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4"/>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4"/>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4"/>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4"/>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5"/>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4"/>
      <c r="B77" s="14" t="s">
        <v>16</v>
      </c>
      <c r="C77" s="14"/>
      <c r="D77" s="14" t="s">
        <v>39</v>
      </c>
      <c r="E77" s="54">
        <f>IF('Fixed data'!$G$19=FALSE,E64+E76,E64)</f>
        <v>0</v>
      </c>
      <c r="F77" s="54">
        <f>IF('Fixed data'!$G$19=FALSE,F64+F76,F64)</f>
        <v>0</v>
      </c>
      <c r="G77" s="54">
        <f>IF('Fixed data'!$G$19=FALSE,G64+G76,G64)</f>
        <v>0</v>
      </c>
      <c r="H77" s="54">
        <f>IF('Fixed data'!$G$19=FALSE,H64+H76,H64)</f>
        <v>0</v>
      </c>
      <c r="I77" s="54">
        <f>IF('Fixed data'!$G$19=FALSE,I64+I76,I64)</f>
        <v>0</v>
      </c>
      <c r="J77" s="54">
        <f>IF('Fixed data'!$G$19=FALSE,J64+J76,J64)</f>
        <v>0</v>
      </c>
      <c r="K77" s="54">
        <f>IF('Fixed data'!$G$19=FALSE,K64+K76,K64)</f>
        <v>0</v>
      </c>
      <c r="L77" s="54">
        <f>IF('Fixed data'!$G$19=FALSE,L64+L76,L64)</f>
        <v>0</v>
      </c>
      <c r="M77" s="54">
        <f>IF('Fixed data'!$G$19=FALSE,M64+M76,M64)</f>
        <v>0</v>
      </c>
      <c r="N77" s="54">
        <f>IF('Fixed data'!$G$19=FALSE,N64+N76,N64)</f>
        <v>0</v>
      </c>
      <c r="O77" s="54">
        <f>IF('Fixed data'!$G$19=FALSE,O64+O76,O64)</f>
        <v>0</v>
      </c>
      <c r="P77" s="54">
        <f>IF('Fixed data'!$G$19=FALSE,P64+P76,P64)</f>
        <v>0</v>
      </c>
      <c r="Q77" s="54">
        <f>IF('Fixed data'!$G$19=FALSE,Q64+Q76,Q64)</f>
        <v>0</v>
      </c>
      <c r="R77" s="54">
        <f>IF('Fixed data'!$G$19=FALSE,R64+R76,R64)</f>
        <v>0</v>
      </c>
      <c r="S77" s="54">
        <f>IF('Fixed data'!$G$19=FALSE,S64+S76,S64)</f>
        <v>0</v>
      </c>
      <c r="T77" s="54">
        <f>IF('Fixed data'!$G$19=FALSE,T64+T76,T64)</f>
        <v>0</v>
      </c>
      <c r="U77" s="54">
        <f>IF('Fixed data'!$G$19=FALSE,U64+U76,U64)</f>
        <v>0</v>
      </c>
      <c r="V77" s="54">
        <f>IF('Fixed data'!$G$19=FALSE,V64+V76,V64)</f>
        <v>0</v>
      </c>
      <c r="W77" s="54">
        <f>IF('Fixed data'!$G$19=FALSE,W64+W76,W64)</f>
        <v>0</v>
      </c>
      <c r="X77" s="54">
        <f>IF('Fixed data'!$G$19=FALSE,X64+X76,X64)</f>
        <v>0</v>
      </c>
      <c r="Y77" s="54">
        <f>IF('Fixed data'!$G$19=FALSE,Y64+Y76,Y64)</f>
        <v>0</v>
      </c>
      <c r="Z77" s="54">
        <f>IF('Fixed data'!$G$19=FALSE,Z64+Z76,Z64)</f>
        <v>0</v>
      </c>
      <c r="AA77" s="54">
        <f>IF('Fixed data'!$G$19=FALSE,AA64+AA76,AA64)</f>
        <v>0</v>
      </c>
      <c r="AB77" s="54">
        <f>IF('Fixed data'!$G$19=FALSE,AB64+AB76,AB64)</f>
        <v>0</v>
      </c>
      <c r="AC77" s="54">
        <f>IF('Fixed data'!$G$19=FALSE,AC64+AC76,AC64)</f>
        <v>0</v>
      </c>
      <c r="AD77" s="54">
        <f>IF('Fixed data'!$G$19=FALSE,AD64+AD76,AD64)</f>
        <v>0</v>
      </c>
      <c r="AE77" s="54">
        <f>IF('Fixed data'!$G$19=FALSE,AE64+AE76,AE64)</f>
        <v>0</v>
      </c>
      <c r="AF77" s="54">
        <f>IF('Fixed data'!$G$19=FALSE,AF64+AF76,AF64)</f>
        <v>0</v>
      </c>
      <c r="AG77" s="54">
        <f>IF('Fixed data'!$G$19=FALSE,AG64+AG76,AG64)</f>
        <v>0</v>
      </c>
      <c r="AH77" s="54">
        <f>IF('Fixed data'!$G$19=FALSE,AH64+AH76,AH64)</f>
        <v>0</v>
      </c>
      <c r="AI77" s="54">
        <f>IF('Fixed data'!$G$19=FALSE,AI64+AI76,AI64)</f>
        <v>0</v>
      </c>
      <c r="AJ77" s="54">
        <f>IF('Fixed data'!$G$19=FALSE,AJ64+AJ76,AJ64)</f>
        <v>0</v>
      </c>
      <c r="AK77" s="54">
        <f>IF('Fixed data'!$G$19=FALSE,AK64+AK76,AK64)</f>
        <v>0</v>
      </c>
      <c r="AL77" s="54">
        <f>IF('Fixed data'!$G$19=FALSE,AL64+AL76,AL64)</f>
        <v>0</v>
      </c>
      <c r="AM77" s="54">
        <f>IF('Fixed data'!$G$19=FALSE,AM64+AM76,AM64)</f>
        <v>0</v>
      </c>
      <c r="AN77" s="54">
        <f>IF('Fixed data'!$G$19=FALSE,AN64+AN76,AN64)</f>
        <v>0</v>
      </c>
      <c r="AO77" s="54">
        <f>IF('Fixed data'!$G$19=FALSE,AO64+AO76,AO64)</f>
        <v>0</v>
      </c>
      <c r="AP77" s="54">
        <f>IF('Fixed data'!$G$19=FALSE,AP64+AP76,AP64)</f>
        <v>0</v>
      </c>
      <c r="AQ77" s="54">
        <f>IF('Fixed data'!$G$19=FALSE,AQ64+AQ76,AQ64)</f>
        <v>0</v>
      </c>
      <c r="AR77" s="54">
        <f>IF('Fixed data'!$G$19=FALSE,AR64+AR76,AR64)</f>
        <v>0</v>
      </c>
      <c r="AS77" s="54">
        <f>IF('Fixed data'!$G$19=FALSE,AS64+AS76,AS64)</f>
        <v>0</v>
      </c>
      <c r="AT77" s="54">
        <f>IF('Fixed data'!$G$19=FALSE,AT64+AT76,AT64)</f>
        <v>0</v>
      </c>
      <c r="AU77" s="54">
        <f>IF('Fixed data'!$G$19=FALSE,AU64+AU76,AU64)</f>
        <v>0</v>
      </c>
      <c r="AV77" s="54">
        <f>IF('Fixed data'!$G$19=FALSE,AV64+AV76,AV64)</f>
        <v>0</v>
      </c>
      <c r="AW77" s="54">
        <f>IF('Fixed data'!$G$19=FALSE,AW64+AW76,AW64)</f>
        <v>0</v>
      </c>
      <c r="AX77" s="54">
        <f>IF('Fixed data'!$G$19=FALSE,AX64+AX76,AX64)</f>
        <v>0</v>
      </c>
      <c r="AY77" s="54">
        <f>IF('Fixed data'!$G$19=FALSE,AY64+AY76,AY64)</f>
        <v>0</v>
      </c>
      <c r="AZ77" s="54">
        <f>IF('Fixed data'!$G$19=FALSE,AZ64+AZ76,AZ64)</f>
        <v>0</v>
      </c>
      <c r="BA77" s="54">
        <f>IF('Fixed data'!$G$19=FALSE,BA64+BA76,BA64)</f>
        <v>0</v>
      </c>
      <c r="BB77" s="54">
        <f>IF('Fixed data'!$G$19=FALSE,BB64+BB76,BB64)</f>
        <v>0</v>
      </c>
      <c r="BC77" s="54">
        <f>IF('Fixed data'!$G$19=FALSE,BC64+BC76,BC64)</f>
        <v>0</v>
      </c>
      <c r="BD77" s="54">
        <f>IF('Fixed data'!$G$19=FALSE,BD64+BD76,BD64)</f>
        <v>0</v>
      </c>
    </row>
    <row r="78" spans="1:56" ht="15.75" outlineLevel="1" x14ac:dyDescent="0.3">
      <c r="A78" s="74"/>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4"/>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4"/>
      <c r="B80" s="11" t="s">
        <v>17</v>
      </c>
      <c r="C80" s="14"/>
      <c r="D80" s="9" t="s">
        <v>39</v>
      </c>
      <c r="E80" s="55">
        <f>IF('Fixed data'!$G$19=TRUE,(E77-SUM(E70:E71))*E78+SUM(E70:E71)*E79,E77*E78)</f>
        <v>0</v>
      </c>
      <c r="F80" s="55">
        <f t="shared" ref="F80:BD80" si="10">F77*F78</f>
        <v>0</v>
      </c>
      <c r="G80" s="55">
        <f t="shared" si="10"/>
        <v>0</v>
      </c>
      <c r="H80" s="55">
        <f t="shared" si="10"/>
        <v>0</v>
      </c>
      <c r="I80" s="55">
        <f t="shared" si="10"/>
        <v>0</v>
      </c>
      <c r="J80" s="55">
        <f t="shared" si="10"/>
        <v>0</v>
      </c>
      <c r="K80" s="55">
        <f t="shared" si="10"/>
        <v>0</v>
      </c>
      <c r="L80" s="55">
        <f t="shared" si="10"/>
        <v>0</v>
      </c>
      <c r="M80" s="55">
        <f t="shared" si="10"/>
        <v>0</v>
      </c>
      <c r="N80" s="55">
        <f t="shared" si="10"/>
        <v>0</v>
      </c>
      <c r="O80" s="55">
        <f t="shared" si="10"/>
        <v>0</v>
      </c>
      <c r="P80" s="55">
        <f t="shared" si="10"/>
        <v>0</v>
      </c>
      <c r="Q80" s="55">
        <f t="shared" si="10"/>
        <v>0</v>
      </c>
      <c r="R80" s="55">
        <f t="shared" si="10"/>
        <v>0</v>
      </c>
      <c r="S80" s="55">
        <f t="shared" si="10"/>
        <v>0</v>
      </c>
      <c r="T80" s="55">
        <f t="shared" si="10"/>
        <v>0</v>
      </c>
      <c r="U80" s="55">
        <f t="shared" si="10"/>
        <v>0</v>
      </c>
      <c r="V80" s="55">
        <f t="shared" si="10"/>
        <v>0</v>
      </c>
      <c r="W80" s="55">
        <f t="shared" si="10"/>
        <v>0</v>
      </c>
      <c r="X80" s="55">
        <f t="shared" si="10"/>
        <v>0</v>
      </c>
      <c r="Y80" s="55">
        <f t="shared" si="10"/>
        <v>0</v>
      </c>
      <c r="Z80" s="55">
        <f t="shared" si="10"/>
        <v>0</v>
      </c>
      <c r="AA80" s="55">
        <f t="shared" si="10"/>
        <v>0</v>
      </c>
      <c r="AB80" s="55">
        <f t="shared" si="10"/>
        <v>0</v>
      </c>
      <c r="AC80" s="55">
        <f t="shared" si="10"/>
        <v>0</v>
      </c>
      <c r="AD80" s="55">
        <f t="shared" si="10"/>
        <v>0</v>
      </c>
      <c r="AE80" s="55">
        <f t="shared" si="10"/>
        <v>0</v>
      </c>
      <c r="AF80" s="55">
        <f t="shared" si="10"/>
        <v>0</v>
      </c>
      <c r="AG80" s="55">
        <f t="shared" si="10"/>
        <v>0</v>
      </c>
      <c r="AH80" s="55">
        <f t="shared" si="10"/>
        <v>0</v>
      </c>
      <c r="AI80" s="55">
        <f t="shared" si="10"/>
        <v>0</v>
      </c>
      <c r="AJ80" s="55">
        <f t="shared" si="10"/>
        <v>0</v>
      </c>
      <c r="AK80" s="55">
        <f t="shared" si="10"/>
        <v>0</v>
      </c>
      <c r="AL80" s="55">
        <f t="shared" si="10"/>
        <v>0</v>
      </c>
      <c r="AM80" s="55">
        <f t="shared" si="10"/>
        <v>0</v>
      </c>
      <c r="AN80" s="55">
        <f t="shared" si="10"/>
        <v>0</v>
      </c>
      <c r="AO80" s="55">
        <f t="shared" si="10"/>
        <v>0</v>
      </c>
      <c r="AP80" s="55">
        <f t="shared" si="10"/>
        <v>0</v>
      </c>
      <c r="AQ80" s="55">
        <f t="shared" si="10"/>
        <v>0</v>
      </c>
      <c r="AR80" s="55">
        <f t="shared" si="10"/>
        <v>0</v>
      </c>
      <c r="AS80" s="55">
        <f t="shared" si="10"/>
        <v>0</v>
      </c>
      <c r="AT80" s="55">
        <f t="shared" si="10"/>
        <v>0</v>
      </c>
      <c r="AU80" s="55">
        <f t="shared" si="10"/>
        <v>0</v>
      </c>
      <c r="AV80" s="55">
        <f t="shared" si="10"/>
        <v>0</v>
      </c>
      <c r="AW80" s="55">
        <f t="shared" si="10"/>
        <v>0</v>
      </c>
      <c r="AX80" s="55">
        <f t="shared" si="10"/>
        <v>0</v>
      </c>
      <c r="AY80" s="55">
        <f t="shared" si="10"/>
        <v>0</v>
      </c>
      <c r="AZ80" s="55">
        <f t="shared" si="10"/>
        <v>0</v>
      </c>
      <c r="BA80" s="55">
        <f t="shared" si="10"/>
        <v>0</v>
      </c>
      <c r="BB80" s="55">
        <f t="shared" si="10"/>
        <v>0</v>
      </c>
      <c r="BC80" s="55">
        <f t="shared" si="10"/>
        <v>0</v>
      </c>
      <c r="BD80" s="55">
        <f t="shared" si="10"/>
        <v>0</v>
      </c>
    </row>
    <row r="81" spans="1:56" x14ac:dyDescent="0.3">
      <c r="A81" s="74"/>
      <c r="B81" s="15" t="s">
        <v>18</v>
      </c>
      <c r="C81" s="15"/>
      <c r="D81" s="14" t="s">
        <v>39</v>
      </c>
      <c r="E81" s="56">
        <f>+E80</f>
        <v>0</v>
      </c>
      <c r="F81" s="56">
        <f t="shared" ref="F81:BD81" si="11">+E81+F80</f>
        <v>0</v>
      </c>
      <c r="G81" s="56">
        <f t="shared" si="11"/>
        <v>0</v>
      </c>
      <c r="H81" s="56">
        <f t="shared" si="11"/>
        <v>0</v>
      </c>
      <c r="I81" s="56">
        <f t="shared" si="11"/>
        <v>0</v>
      </c>
      <c r="J81" s="56">
        <f t="shared" si="11"/>
        <v>0</v>
      </c>
      <c r="K81" s="56">
        <f t="shared" si="11"/>
        <v>0</v>
      </c>
      <c r="L81" s="56">
        <f t="shared" si="11"/>
        <v>0</v>
      </c>
      <c r="M81" s="56">
        <f t="shared" si="11"/>
        <v>0</v>
      </c>
      <c r="N81" s="56">
        <f t="shared" si="11"/>
        <v>0</v>
      </c>
      <c r="O81" s="56">
        <f t="shared" si="11"/>
        <v>0</v>
      </c>
      <c r="P81" s="56">
        <f t="shared" si="11"/>
        <v>0</v>
      </c>
      <c r="Q81" s="56">
        <f t="shared" si="11"/>
        <v>0</v>
      </c>
      <c r="R81" s="56">
        <f t="shared" si="11"/>
        <v>0</v>
      </c>
      <c r="S81" s="56">
        <f t="shared" si="11"/>
        <v>0</v>
      </c>
      <c r="T81" s="56">
        <f t="shared" si="11"/>
        <v>0</v>
      </c>
      <c r="U81" s="56">
        <f t="shared" si="11"/>
        <v>0</v>
      </c>
      <c r="V81" s="56">
        <f t="shared" si="11"/>
        <v>0</v>
      </c>
      <c r="W81" s="56">
        <f t="shared" si="11"/>
        <v>0</v>
      </c>
      <c r="X81" s="56">
        <f t="shared" si="11"/>
        <v>0</v>
      </c>
      <c r="Y81" s="56">
        <f t="shared" si="11"/>
        <v>0</v>
      </c>
      <c r="Z81" s="56">
        <f t="shared" si="11"/>
        <v>0</v>
      </c>
      <c r="AA81" s="56">
        <f t="shared" si="11"/>
        <v>0</v>
      </c>
      <c r="AB81" s="56">
        <f t="shared" si="11"/>
        <v>0</v>
      </c>
      <c r="AC81" s="56">
        <f t="shared" si="11"/>
        <v>0</v>
      </c>
      <c r="AD81" s="56">
        <f t="shared" si="11"/>
        <v>0</v>
      </c>
      <c r="AE81" s="56">
        <f t="shared" si="11"/>
        <v>0</v>
      </c>
      <c r="AF81" s="56">
        <f t="shared" si="11"/>
        <v>0</v>
      </c>
      <c r="AG81" s="56">
        <f t="shared" si="11"/>
        <v>0</v>
      </c>
      <c r="AH81" s="56">
        <f t="shared" si="11"/>
        <v>0</v>
      </c>
      <c r="AI81" s="56">
        <f t="shared" si="11"/>
        <v>0</v>
      </c>
      <c r="AJ81" s="56">
        <f t="shared" si="11"/>
        <v>0</v>
      </c>
      <c r="AK81" s="56">
        <f t="shared" si="11"/>
        <v>0</v>
      </c>
      <c r="AL81" s="56">
        <f t="shared" si="11"/>
        <v>0</v>
      </c>
      <c r="AM81" s="56">
        <f t="shared" si="11"/>
        <v>0</v>
      </c>
      <c r="AN81" s="56">
        <f t="shared" si="11"/>
        <v>0</v>
      </c>
      <c r="AO81" s="56">
        <f t="shared" si="11"/>
        <v>0</v>
      </c>
      <c r="AP81" s="56">
        <f t="shared" si="11"/>
        <v>0</v>
      </c>
      <c r="AQ81" s="56">
        <f t="shared" si="11"/>
        <v>0</v>
      </c>
      <c r="AR81" s="56">
        <f t="shared" si="11"/>
        <v>0</v>
      </c>
      <c r="AS81" s="56">
        <f t="shared" si="11"/>
        <v>0</v>
      </c>
      <c r="AT81" s="56">
        <f t="shared" si="11"/>
        <v>0</v>
      </c>
      <c r="AU81" s="56">
        <f t="shared" si="11"/>
        <v>0</v>
      </c>
      <c r="AV81" s="56">
        <f t="shared" si="11"/>
        <v>0</v>
      </c>
      <c r="AW81" s="56">
        <f t="shared" si="11"/>
        <v>0</v>
      </c>
      <c r="AX81" s="56">
        <f t="shared" si="11"/>
        <v>0</v>
      </c>
      <c r="AY81" s="56">
        <f t="shared" si="11"/>
        <v>0</v>
      </c>
      <c r="AZ81" s="56">
        <f t="shared" si="11"/>
        <v>0</v>
      </c>
      <c r="BA81" s="56">
        <f t="shared" si="11"/>
        <v>0</v>
      </c>
      <c r="BB81" s="56">
        <f t="shared" si="11"/>
        <v>0</v>
      </c>
      <c r="BC81" s="56">
        <f t="shared" si="11"/>
        <v>0</v>
      </c>
      <c r="BD81" s="56">
        <f t="shared" si="11"/>
        <v>0</v>
      </c>
    </row>
    <row r="82" spans="1:56" x14ac:dyDescent="0.3">
      <c r="A82" s="74"/>
      <c r="B82" s="14"/>
    </row>
    <row r="83" spans="1:56" x14ac:dyDescent="0.3">
      <c r="A83" s="74"/>
    </row>
    <row r="84" spans="1:56" x14ac:dyDescent="0.3">
      <c r="A84" s="114"/>
      <c r="B84" s="121" t="s">
        <v>214</v>
      </c>
      <c r="C84" s="115"/>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row>
    <row r="85" spans="1:56" x14ac:dyDescent="0.3">
      <c r="A85" s="117"/>
      <c r="B85" s="118" t="s">
        <v>315</v>
      </c>
      <c r="C85" s="119"/>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row>
    <row r="86" spans="1:56" ht="12.75" customHeight="1" x14ac:dyDescent="0.3">
      <c r="A86" s="196"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6"/>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6"/>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6"/>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6"/>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6"/>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6"/>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6"/>
      <c r="B93" s="4" t="s">
        <v>213</v>
      </c>
      <c r="D93" s="4" t="s">
        <v>88</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x14ac:dyDescent="0.3">
      <c r="C94" s="37"/>
    </row>
    <row r="95" spans="1:56" ht="16.5" x14ac:dyDescent="0.3">
      <c r="A95" s="85"/>
      <c r="C95" s="37"/>
    </row>
    <row r="96" spans="1:56" ht="16.5" x14ac:dyDescent="0.3">
      <c r="A96" s="85">
        <v>1</v>
      </c>
      <c r="B96" s="4" t="s">
        <v>328</v>
      </c>
    </row>
    <row r="97" spans="1:3" x14ac:dyDescent="0.3">
      <c r="B97" s="69" t="s">
        <v>152</v>
      </c>
    </row>
    <row r="98" spans="1:3" x14ac:dyDescent="0.3">
      <c r="B98" s="4" t="s">
        <v>312</v>
      </c>
    </row>
    <row r="99" spans="1:3" x14ac:dyDescent="0.3">
      <c r="B99" s="4" t="s">
        <v>329</v>
      </c>
    </row>
    <row r="100" spans="1:3" ht="16.5" x14ac:dyDescent="0.3">
      <c r="A100" s="85">
        <v>2</v>
      </c>
      <c r="B100" s="69"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C15" sqref="C15"/>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341</v>
      </c>
      <c r="C1" s="3" t="s">
        <v>340</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79"/>
      <c r="AR3" s="79"/>
      <c r="AS3" s="79"/>
      <c r="AT3" s="79"/>
      <c r="AU3" s="79"/>
      <c r="AV3" s="79"/>
      <c r="AW3" s="79"/>
      <c r="AX3" s="22"/>
      <c r="AY3" s="22"/>
      <c r="AZ3" s="22"/>
      <c r="BA3" s="22"/>
      <c r="BB3" s="22"/>
      <c r="BC3" s="22"/>
      <c r="BD3" s="22"/>
    </row>
    <row r="4" spans="1:56" x14ac:dyDescent="0.3">
      <c r="B4" s="48">
        <v>16</v>
      </c>
      <c r="C4" s="45">
        <f>INDEX($E$81:$BD$81,1,$C$9+$B4-1)</f>
        <v>0.35099117214637682</v>
      </c>
      <c r="D4" s="9"/>
      <c r="E4" s="9"/>
      <c r="F4" s="86"/>
      <c r="G4" s="9"/>
      <c r="I4" s="41"/>
      <c r="U4" s="17"/>
      <c r="AQ4" s="22"/>
      <c r="AR4" s="22"/>
      <c r="AS4" s="22"/>
      <c r="AT4" s="22"/>
      <c r="AU4" s="22"/>
      <c r="AV4" s="22"/>
      <c r="AW4" s="22"/>
      <c r="AX4" s="22"/>
      <c r="AY4" s="22"/>
      <c r="AZ4" s="22"/>
      <c r="BA4" s="22"/>
      <c r="BB4" s="22"/>
      <c r="BC4" s="22"/>
      <c r="BD4" s="22"/>
    </row>
    <row r="5" spans="1:56" x14ac:dyDescent="0.3">
      <c r="B5" s="48">
        <v>24</v>
      </c>
      <c r="C5" s="45">
        <f>INDEX($E$81:$BD$81,1,$C$9+$B5-1)</f>
        <v>0.50759998764544256</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0.63686846465557956</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0.73103951861487959</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1" t="s">
        <v>80</v>
      </c>
      <c r="C9" s="134">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8" t="s">
        <v>11</v>
      </c>
      <c r="B13" s="61" t="s">
        <v>158</v>
      </c>
      <c r="C13" s="60" t="s">
        <v>391</v>
      </c>
      <c r="D13" s="61" t="s">
        <v>39</v>
      </c>
      <c r="E13" s="62">
        <f>'Workings template'!B31/1000000</f>
        <v>0</v>
      </c>
      <c r="F13" s="62">
        <f>-'Workings template'!C31/1000000</f>
        <v>-0.10167659299311216</v>
      </c>
      <c r="G13" s="62">
        <f>-'Workings template'!D31/1000000</f>
        <v>-2.137559017963428E-2</v>
      </c>
      <c r="H13" s="62">
        <f>-'Workings template'!E31/1000000</f>
        <v>-0.10157939472859365</v>
      </c>
      <c r="I13" s="62">
        <f>'Workings template'!F31/1000000</f>
        <v>0</v>
      </c>
      <c r="J13" s="62">
        <f>'Workings template'!G31/1000000</f>
        <v>0</v>
      </c>
      <c r="K13" s="62">
        <f>'Workings template'!H31/1000000</f>
        <v>0</v>
      </c>
      <c r="L13" s="62">
        <f>'Workings template'!I31/1000000</f>
        <v>0</v>
      </c>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9"/>
      <c r="B14" s="61" t="s">
        <v>156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9"/>
      <c r="B15" s="61" t="s">
        <v>313</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9"/>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9"/>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0"/>
      <c r="B18" s="122" t="s">
        <v>194</v>
      </c>
      <c r="C18" s="127"/>
      <c r="D18" s="123" t="s">
        <v>39</v>
      </c>
      <c r="E18" s="59">
        <f>SUM(E13:E17)</f>
        <v>0</v>
      </c>
      <c r="F18" s="59">
        <f t="shared" ref="F18:AW18" si="0">SUM(F13:F17)</f>
        <v>-0.10167659299311216</v>
      </c>
      <c r="G18" s="59">
        <f t="shared" si="0"/>
        <v>-2.137559017963428E-2</v>
      </c>
      <c r="H18" s="59">
        <f t="shared" si="0"/>
        <v>-0.10157939472859365</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1" t="s">
        <v>298</v>
      </c>
      <c r="B19" s="61" t="s">
        <v>158</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1"/>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1"/>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1"/>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1"/>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1"/>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2"/>
      <c r="B25" s="61" t="s">
        <v>314</v>
      </c>
      <c r="C25" s="8"/>
      <c r="D25" s="9" t="s">
        <v>39</v>
      </c>
      <c r="E25" s="67">
        <f>SUM(E19:E24)</f>
        <v>0</v>
      </c>
      <c r="F25" s="67">
        <f t="shared" ref="F25:BD25" si="1">SUM(F19:F24)</f>
        <v>0</v>
      </c>
      <c r="G25" s="67">
        <f t="shared" si="1"/>
        <v>0</v>
      </c>
      <c r="H25" s="67">
        <f t="shared" si="1"/>
        <v>0</v>
      </c>
      <c r="I25" s="67">
        <f t="shared" si="1"/>
        <v>0</v>
      </c>
      <c r="J25" s="67">
        <f t="shared" si="1"/>
        <v>0</v>
      </c>
      <c r="K25" s="67">
        <f t="shared" si="1"/>
        <v>0</v>
      </c>
      <c r="L25" s="67">
        <f t="shared" si="1"/>
        <v>0</v>
      </c>
      <c r="M25" s="67">
        <f t="shared" si="1"/>
        <v>0</v>
      </c>
      <c r="N25" s="67">
        <f t="shared" si="1"/>
        <v>0</v>
      </c>
      <c r="O25" s="67">
        <f t="shared" si="1"/>
        <v>0</v>
      </c>
      <c r="P25" s="67">
        <f t="shared" si="1"/>
        <v>0</v>
      </c>
      <c r="Q25" s="67">
        <f t="shared" si="1"/>
        <v>0</v>
      </c>
      <c r="R25" s="67">
        <f t="shared" si="1"/>
        <v>0</v>
      </c>
      <c r="S25" s="67">
        <f t="shared" si="1"/>
        <v>0</v>
      </c>
      <c r="T25" s="67">
        <f t="shared" si="1"/>
        <v>0</v>
      </c>
      <c r="U25" s="67">
        <f t="shared" si="1"/>
        <v>0</v>
      </c>
      <c r="V25" s="67">
        <f t="shared" si="1"/>
        <v>0</v>
      </c>
      <c r="W25" s="67">
        <f t="shared" si="1"/>
        <v>0</v>
      </c>
      <c r="X25" s="67">
        <f t="shared" si="1"/>
        <v>0</v>
      </c>
      <c r="Y25" s="67">
        <f t="shared" si="1"/>
        <v>0</v>
      </c>
      <c r="Z25" s="67">
        <f t="shared" si="1"/>
        <v>0</v>
      </c>
      <c r="AA25" s="67">
        <f t="shared" si="1"/>
        <v>0</v>
      </c>
      <c r="AB25" s="67">
        <f t="shared" si="1"/>
        <v>0</v>
      </c>
      <c r="AC25" s="67">
        <f t="shared" si="1"/>
        <v>0</v>
      </c>
      <c r="AD25" s="67">
        <f t="shared" si="1"/>
        <v>0</v>
      </c>
      <c r="AE25" s="67">
        <f t="shared" si="1"/>
        <v>0</v>
      </c>
      <c r="AF25" s="67">
        <f t="shared" si="1"/>
        <v>0</v>
      </c>
      <c r="AG25" s="67">
        <f t="shared" si="1"/>
        <v>0</v>
      </c>
      <c r="AH25" s="67">
        <f t="shared" si="1"/>
        <v>0</v>
      </c>
      <c r="AI25" s="67">
        <f t="shared" si="1"/>
        <v>0</v>
      </c>
      <c r="AJ25" s="67">
        <f t="shared" si="1"/>
        <v>0</v>
      </c>
      <c r="AK25" s="67">
        <f t="shared" si="1"/>
        <v>0</v>
      </c>
      <c r="AL25" s="67">
        <f t="shared" si="1"/>
        <v>0</v>
      </c>
      <c r="AM25" s="67">
        <f t="shared" si="1"/>
        <v>0</v>
      </c>
      <c r="AN25" s="67">
        <f t="shared" si="1"/>
        <v>0</v>
      </c>
      <c r="AO25" s="67">
        <f t="shared" si="1"/>
        <v>0</v>
      </c>
      <c r="AP25" s="67">
        <f t="shared" si="1"/>
        <v>0</v>
      </c>
      <c r="AQ25" s="67">
        <f t="shared" si="1"/>
        <v>0</v>
      </c>
      <c r="AR25" s="67">
        <f t="shared" si="1"/>
        <v>0</v>
      </c>
      <c r="AS25" s="67">
        <f t="shared" si="1"/>
        <v>0</v>
      </c>
      <c r="AT25" s="67">
        <f t="shared" si="1"/>
        <v>0</v>
      </c>
      <c r="AU25" s="67">
        <f t="shared" si="1"/>
        <v>0</v>
      </c>
      <c r="AV25" s="67">
        <f t="shared" si="1"/>
        <v>0</v>
      </c>
      <c r="AW25" s="67">
        <f t="shared" si="1"/>
        <v>0</v>
      </c>
      <c r="AX25" s="67">
        <f t="shared" si="1"/>
        <v>0</v>
      </c>
      <c r="AY25" s="67">
        <f t="shared" si="1"/>
        <v>0</v>
      </c>
      <c r="AZ25" s="67">
        <f t="shared" si="1"/>
        <v>0</v>
      </c>
      <c r="BA25" s="67">
        <f t="shared" si="1"/>
        <v>0</v>
      </c>
      <c r="BB25" s="67">
        <f t="shared" si="1"/>
        <v>0</v>
      </c>
      <c r="BC25" s="67">
        <f t="shared" si="1"/>
        <v>0</v>
      </c>
      <c r="BD25" s="67">
        <f t="shared" si="1"/>
        <v>0</v>
      </c>
    </row>
    <row r="26" spans="1:56" ht="15.75" thickBot="1" x14ac:dyDescent="0.35">
      <c r="A26" s="112"/>
      <c r="B26" s="57" t="s">
        <v>93</v>
      </c>
      <c r="C26" s="58" t="s">
        <v>91</v>
      </c>
      <c r="D26" s="57" t="s">
        <v>39</v>
      </c>
      <c r="E26" s="59">
        <f>E18+E25</f>
        <v>0</v>
      </c>
      <c r="F26" s="59">
        <f t="shared" ref="F26:BD26" si="2">F18+F25</f>
        <v>-0.10167659299311216</v>
      </c>
      <c r="G26" s="59">
        <f t="shared" si="2"/>
        <v>-2.137559017963428E-2</v>
      </c>
      <c r="H26" s="59">
        <f t="shared" si="2"/>
        <v>-0.10157939472859365</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3"/>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3"/>
      <c r="B28" s="9" t="s">
        <v>12</v>
      </c>
      <c r="C28" s="9" t="s">
        <v>42</v>
      </c>
      <c r="D28" s="9" t="s">
        <v>39</v>
      </c>
      <c r="E28" s="35">
        <f>E26*E27</f>
        <v>0</v>
      </c>
      <c r="F28" s="35">
        <f t="shared" ref="F28:AW28" si="3">F26*F27</f>
        <v>-7.11736150951785E-2</v>
      </c>
      <c r="G28" s="35">
        <f t="shared" si="3"/>
        <v>-1.4962913125743995E-2</v>
      </c>
      <c r="H28" s="35">
        <f t="shared" si="3"/>
        <v>-7.1105576310015545E-2</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3"/>
      <c r="B29" s="9" t="s">
        <v>90</v>
      </c>
      <c r="C29" s="11" t="s">
        <v>43</v>
      </c>
      <c r="D29" s="9" t="s">
        <v>39</v>
      </c>
      <c r="E29" s="35">
        <f>E26-E28</f>
        <v>0</v>
      </c>
      <c r="F29" s="35">
        <f t="shared" ref="F29:AW29" si="4">F26-F28</f>
        <v>-3.0502977897933659E-2</v>
      </c>
      <c r="G29" s="35">
        <f t="shared" si="4"/>
        <v>-6.4126770538902849E-3</v>
      </c>
      <c r="H29" s="35">
        <f t="shared" si="4"/>
        <v>-3.0473818418578102E-2</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3"/>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3"/>
      <c r="B31" s="9" t="s">
        <v>2</v>
      </c>
      <c r="C31" s="11" t="s">
        <v>52</v>
      </c>
      <c r="D31" s="9" t="s">
        <v>39</v>
      </c>
      <c r="F31" s="35"/>
      <c r="G31" s="35">
        <f>$F$28/'Fixed data'!$C$7</f>
        <v>-1.5816358910039666E-3</v>
      </c>
      <c r="H31" s="35">
        <f>$F$28/'Fixed data'!$C$7</f>
        <v>-1.5816358910039666E-3</v>
      </c>
      <c r="I31" s="35">
        <f>$F$28/'Fixed data'!$C$7</f>
        <v>-1.5816358910039666E-3</v>
      </c>
      <c r="J31" s="35">
        <f>$F$28/'Fixed data'!$C$7</f>
        <v>-1.5816358910039666E-3</v>
      </c>
      <c r="K31" s="35">
        <f>$F$28/'Fixed data'!$C$7</f>
        <v>-1.5816358910039666E-3</v>
      </c>
      <c r="L31" s="35">
        <f>$F$28/'Fixed data'!$C$7</f>
        <v>-1.5816358910039666E-3</v>
      </c>
      <c r="M31" s="35">
        <f>$F$28/'Fixed data'!$C$7</f>
        <v>-1.5816358910039666E-3</v>
      </c>
      <c r="N31" s="35">
        <f>$F$28/'Fixed data'!$C$7</f>
        <v>-1.5816358910039666E-3</v>
      </c>
      <c r="O31" s="35">
        <f>$F$28/'Fixed data'!$C$7</f>
        <v>-1.5816358910039666E-3</v>
      </c>
      <c r="P31" s="35">
        <f>$F$28/'Fixed data'!$C$7</f>
        <v>-1.5816358910039666E-3</v>
      </c>
      <c r="Q31" s="35">
        <f>$F$28/'Fixed data'!$C$7</f>
        <v>-1.5816358910039666E-3</v>
      </c>
      <c r="R31" s="35">
        <f>$F$28/'Fixed data'!$C$7</f>
        <v>-1.5816358910039666E-3</v>
      </c>
      <c r="S31" s="35">
        <f>$F$28/'Fixed data'!$C$7</f>
        <v>-1.5816358910039666E-3</v>
      </c>
      <c r="T31" s="35">
        <f>$F$28/'Fixed data'!$C$7</f>
        <v>-1.5816358910039666E-3</v>
      </c>
      <c r="U31" s="35">
        <f>$F$28/'Fixed data'!$C$7</f>
        <v>-1.5816358910039666E-3</v>
      </c>
      <c r="V31" s="35">
        <f>$F$28/'Fixed data'!$C$7</f>
        <v>-1.5816358910039666E-3</v>
      </c>
      <c r="W31" s="35">
        <f>$F$28/'Fixed data'!$C$7</f>
        <v>-1.5816358910039666E-3</v>
      </c>
      <c r="X31" s="35">
        <f>$F$28/'Fixed data'!$C$7</f>
        <v>-1.5816358910039666E-3</v>
      </c>
      <c r="Y31" s="35">
        <f>$F$28/'Fixed data'!$C$7</f>
        <v>-1.5816358910039666E-3</v>
      </c>
      <c r="Z31" s="35">
        <f>$F$28/'Fixed data'!$C$7</f>
        <v>-1.5816358910039666E-3</v>
      </c>
      <c r="AA31" s="35">
        <f>$F$28/'Fixed data'!$C$7</f>
        <v>-1.5816358910039666E-3</v>
      </c>
      <c r="AB31" s="35">
        <f>$F$28/'Fixed data'!$C$7</f>
        <v>-1.5816358910039666E-3</v>
      </c>
      <c r="AC31" s="35">
        <f>$F$28/'Fixed data'!$C$7</f>
        <v>-1.5816358910039666E-3</v>
      </c>
      <c r="AD31" s="35">
        <f>$F$28/'Fixed data'!$C$7</f>
        <v>-1.5816358910039666E-3</v>
      </c>
      <c r="AE31" s="35">
        <f>$F$28/'Fixed data'!$C$7</f>
        <v>-1.5816358910039666E-3</v>
      </c>
      <c r="AF31" s="35">
        <f>$F$28/'Fixed data'!$C$7</f>
        <v>-1.5816358910039666E-3</v>
      </c>
      <c r="AG31" s="35">
        <f>$F$28/'Fixed data'!$C$7</f>
        <v>-1.5816358910039666E-3</v>
      </c>
      <c r="AH31" s="35">
        <f>$F$28/'Fixed data'!$C$7</f>
        <v>-1.5816358910039666E-3</v>
      </c>
      <c r="AI31" s="35">
        <f>$F$28/'Fixed data'!$C$7</f>
        <v>-1.5816358910039666E-3</v>
      </c>
      <c r="AJ31" s="35">
        <f>$F$28/'Fixed data'!$C$7</f>
        <v>-1.5816358910039666E-3</v>
      </c>
      <c r="AK31" s="35">
        <f>$F$28/'Fixed data'!$C$7</f>
        <v>-1.5816358910039666E-3</v>
      </c>
      <c r="AL31" s="35">
        <f>$F$28/'Fixed data'!$C$7</f>
        <v>-1.5816358910039666E-3</v>
      </c>
      <c r="AM31" s="35">
        <f>$F$28/'Fixed data'!$C$7</f>
        <v>-1.5816358910039666E-3</v>
      </c>
      <c r="AN31" s="35">
        <f>$F$28/'Fixed data'!$C$7</f>
        <v>-1.5816358910039666E-3</v>
      </c>
      <c r="AO31" s="35">
        <f>$F$28/'Fixed data'!$C$7</f>
        <v>-1.5816358910039666E-3</v>
      </c>
      <c r="AP31" s="35">
        <f>$F$28/'Fixed data'!$C$7</f>
        <v>-1.5816358910039666E-3</v>
      </c>
      <c r="AQ31" s="35">
        <f>$F$28/'Fixed data'!$C$7</f>
        <v>-1.5816358910039666E-3</v>
      </c>
      <c r="AR31" s="35">
        <f>$F$28/'Fixed data'!$C$7</f>
        <v>-1.5816358910039666E-3</v>
      </c>
      <c r="AS31" s="35">
        <f>$F$28/'Fixed data'!$C$7</f>
        <v>-1.5816358910039666E-3</v>
      </c>
      <c r="AT31" s="35">
        <f>$F$28/'Fixed data'!$C$7</f>
        <v>-1.5816358910039666E-3</v>
      </c>
      <c r="AU31" s="35">
        <f>$F$28/'Fixed data'!$C$7</f>
        <v>-1.5816358910039666E-3</v>
      </c>
      <c r="AV31" s="35">
        <f>$F$28/'Fixed data'!$C$7</f>
        <v>-1.5816358910039666E-3</v>
      </c>
      <c r="AW31" s="35">
        <f>$F$28/'Fixed data'!$C$7</f>
        <v>-1.5816358910039666E-3</v>
      </c>
      <c r="AX31" s="35">
        <f>$F$28/'Fixed data'!$C$7</f>
        <v>-1.5816358910039666E-3</v>
      </c>
      <c r="AY31" s="35">
        <f>$F$28/'Fixed data'!$C$7</f>
        <v>-1.5816358910039666E-3</v>
      </c>
      <c r="AZ31" s="35"/>
      <c r="BA31" s="35"/>
      <c r="BB31" s="35"/>
      <c r="BC31" s="35"/>
      <c r="BD31" s="35"/>
    </row>
    <row r="32" spans="1:56" ht="16.5" hidden="1" customHeight="1" outlineLevel="1" x14ac:dyDescent="0.35">
      <c r="A32" s="113"/>
      <c r="B32" s="9" t="s">
        <v>3</v>
      </c>
      <c r="C32" s="11" t="s">
        <v>53</v>
      </c>
      <c r="D32" s="9" t="s">
        <v>39</v>
      </c>
      <c r="F32" s="35"/>
      <c r="G32" s="35"/>
      <c r="H32" s="35">
        <f>$G$28/'Fixed data'!$C$7</f>
        <v>-3.3250918057208879E-4</v>
      </c>
      <c r="I32" s="35">
        <f>$G$28/'Fixed data'!$C$7</f>
        <v>-3.3250918057208879E-4</v>
      </c>
      <c r="J32" s="35">
        <f>$G$28/'Fixed data'!$C$7</f>
        <v>-3.3250918057208879E-4</v>
      </c>
      <c r="K32" s="35">
        <f>$G$28/'Fixed data'!$C$7</f>
        <v>-3.3250918057208879E-4</v>
      </c>
      <c r="L32" s="35">
        <f>$G$28/'Fixed data'!$C$7</f>
        <v>-3.3250918057208879E-4</v>
      </c>
      <c r="M32" s="35">
        <f>$G$28/'Fixed data'!$C$7</f>
        <v>-3.3250918057208879E-4</v>
      </c>
      <c r="N32" s="35">
        <f>$G$28/'Fixed data'!$C$7</f>
        <v>-3.3250918057208879E-4</v>
      </c>
      <c r="O32" s="35">
        <f>$G$28/'Fixed data'!$C$7</f>
        <v>-3.3250918057208879E-4</v>
      </c>
      <c r="P32" s="35">
        <f>$G$28/'Fixed data'!$C$7</f>
        <v>-3.3250918057208879E-4</v>
      </c>
      <c r="Q32" s="35">
        <f>$G$28/'Fixed data'!$C$7</f>
        <v>-3.3250918057208879E-4</v>
      </c>
      <c r="R32" s="35">
        <f>$G$28/'Fixed data'!$C$7</f>
        <v>-3.3250918057208879E-4</v>
      </c>
      <c r="S32" s="35">
        <f>$G$28/'Fixed data'!$C$7</f>
        <v>-3.3250918057208879E-4</v>
      </c>
      <c r="T32" s="35">
        <f>$G$28/'Fixed data'!$C$7</f>
        <v>-3.3250918057208879E-4</v>
      </c>
      <c r="U32" s="35">
        <f>$G$28/'Fixed data'!$C$7</f>
        <v>-3.3250918057208879E-4</v>
      </c>
      <c r="V32" s="35">
        <f>$G$28/'Fixed data'!$C$7</f>
        <v>-3.3250918057208879E-4</v>
      </c>
      <c r="W32" s="35">
        <f>$G$28/'Fixed data'!$C$7</f>
        <v>-3.3250918057208879E-4</v>
      </c>
      <c r="X32" s="35">
        <f>$G$28/'Fixed data'!$C$7</f>
        <v>-3.3250918057208879E-4</v>
      </c>
      <c r="Y32" s="35">
        <f>$G$28/'Fixed data'!$C$7</f>
        <v>-3.3250918057208879E-4</v>
      </c>
      <c r="Z32" s="35">
        <f>$G$28/'Fixed data'!$C$7</f>
        <v>-3.3250918057208879E-4</v>
      </c>
      <c r="AA32" s="35">
        <f>$G$28/'Fixed data'!$C$7</f>
        <v>-3.3250918057208879E-4</v>
      </c>
      <c r="AB32" s="35">
        <f>$G$28/'Fixed data'!$C$7</f>
        <v>-3.3250918057208879E-4</v>
      </c>
      <c r="AC32" s="35">
        <f>$G$28/'Fixed data'!$C$7</f>
        <v>-3.3250918057208879E-4</v>
      </c>
      <c r="AD32" s="35">
        <f>$G$28/'Fixed data'!$C$7</f>
        <v>-3.3250918057208879E-4</v>
      </c>
      <c r="AE32" s="35">
        <f>$G$28/'Fixed data'!$C$7</f>
        <v>-3.3250918057208879E-4</v>
      </c>
      <c r="AF32" s="35">
        <f>$G$28/'Fixed data'!$C$7</f>
        <v>-3.3250918057208879E-4</v>
      </c>
      <c r="AG32" s="35">
        <f>$G$28/'Fixed data'!$C$7</f>
        <v>-3.3250918057208879E-4</v>
      </c>
      <c r="AH32" s="35">
        <f>$G$28/'Fixed data'!$C$7</f>
        <v>-3.3250918057208879E-4</v>
      </c>
      <c r="AI32" s="35">
        <f>$G$28/'Fixed data'!$C$7</f>
        <v>-3.3250918057208879E-4</v>
      </c>
      <c r="AJ32" s="35">
        <f>$G$28/'Fixed data'!$C$7</f>
        <v>-3.3250918057208879E-4</v>
      </c>
      <c r="AK32" s="35">
        <f>$G$28/'Fixed data'!$C$7</f>
        <v>-3.3250918057208879E-4</v>
      </c>
      <c r="AL32" s="35">
        <f>$G$28/'Fixed data'!$C$7</f>
        <v>-3.3250918057208879E-4</v>
      </c>
      <c r="AM32" s="35">
        <f>$G$28/'Fixed data'!$C$7</f>
        <v>-3.3250918057208879E-4</v>
      </c>
      <c r="AN32" s="35">
        <f>$G$28/'Fixed data'!$C$7</f>
        <v>-3.3250918057208879E-4</v>
      </c>
      <c r="AO32" s="35">
        <f>$G$28/'Fixed data'!$C$7</f>
        <v>-3.3250918057208879E-4</v>
      </c>
      <c r="AP32" s="35">
        <f>$G$28/'Fixed data'!$C$7</f>
        <v>-3.3250918057208879E-4</v>
      </c>
      <c r="AQ32" s="35">
        <f>$G$28/'Fixed data'!$C$7</f>
        <v>-3.3250918057208879E-4</v>
      </c>
      <c r="AR32" s="35">
        <f>$G$28/'Fixed data'!$C$7</f>
        <v>-3.3250918057208879E-4</v>
      </c>
      <c r="AS32" s="35">
        <f>$G$28/'Fixed data'!$C$7</f>
        <v>-3.3250918057208879E-4</v>
      </c>
      <c r="AT32" s="35">
        <f>$G$28/'Fixed data'!$C$7</f>
        <v>-3.3250918057208879E-4</v>
      </c>
      <c r="AU32" s="35">
        <f>$G$28/'Fixed data'!$C$7</f>
        <v>-3.3250918057208879E-4</v>
      </c>
      <c r="AV32" s="35">
        <f>$G$28/'Fixed data'!$C$7</f>
        <v>-3.3250918057208879E-4</v>
      </c>
      <c r="AW32" s="35">
        <f>$G$28/'Fixed data'!$C$7</f>
        <v>-3.3250918057208879E-4</v>
      </c>
      <c r="AX32" s="35">
        <f>$G$28/'Fixed data'!$C$7</f>
        <v>-3.3250918057208879E-4</v>
      </c>
      <c r="AY32" s="35">
        <f>$G$28/'Fixed data'!$C$7</f>
        <v>-3.3250918057208879E-4</v>
      </c>
      <c r="AZ32" s="35">
        <f>$G$28/'Fixed data'!$C$7</f>
        <v>-3.3250918057208879E-4</v>
      </c>
      <c r="BA32" s="35"/>
      <c r="BB32" s="35"/>
      <c r="BC32" s="35"/>
      <c r="BD32" s="35"/>
    </row>
    <row r="33" spans="1:57" ht="16.5" hidden="1" customHeight="1" outlineLevel="1" x14ac:dyDescent="0.35">
      <c r="A33" s="113"/>
      <c r="B33" s="9" t="s">
        <v>4</v>
      </c>
      <c r="C33" s="11" t="s">
        <v>54</v>
      </c>
      <c r="D33" s="9" t="s">
        <v>39</v>
      </c>
      <c r="F33" s="35"/>
      <c r="G33" s="35"/>
      <c r="H33" s="35"/>
      <c r="I33" s="35">
        <f>$H$28/'Fixed data'!$C$7</f>
        <v>-1.5801239180003453E-3</v>
      </c>
      <c r="J33" s="35">
        <f>$H$28/'Fixed data'!$C$7</f>
        <v>-1.5801239180003453E-3</v>
      </c>
      <c r="K33" s="35">
        <f>$H$28/'Fixed data'!$C$7</f>
        <v>-1.5801239180003453E-3</v>
      </c>
      <c r="L33" s="35">
        <f>$H$28/'Fixed data'!$C$7</f>
        <v>-1.5801239180003453E-3</v>
      </c>
      <c r="M33" s="35">
        <f>$H$28/'Fixed data'!$C$7</f>
        <v>-1.5801239180003453E-3</v>
      </c>
      <c r="N33" s="35">
        <f>$H$28/'Fixed data'!$C$7</f>
        <v>-1.5801239180003453E-3</v>
      </c>
      <c r="O33" s="35">
        <f>$H$28/'Fixed data'!$C$7</f>
        <v>-1.5801239180003453E-3</v>
      </c>
      <c r="P33" s="35">
        <f>$H$28/'Fixed data'!$C$7</f>
        <v>-1.5801239180003453E-3</v>
      </c>
      <c r="Q33" s="35">
        <f>$H$28/'Fixed data'!$C$7</f>
        <v>-1.5801239180003453E-3</v>
      </c>
      <c r="R33" s="35">
        <f>$H$28/'Fixed data'!$C$7</f>
        <v>-1.5801239180003453E-3</v>
      </c>
      <c r="S33" s="35">
        <f>$H$28/'Fixed data'!$C$7</f>
        <v>-1.5801239180003453E-3</v>
      </c>
      <c r="T33" s="35">
        <f>$H$28/'Fixed data'!$C$7</f>
        <v>-1.5801239180003453E-3</v>
      </c>
      <c r="U33" s="35">
        <f>$H$28/'Fixed data'!$C$7</f>
        <v>-1.5801239180003453E-3</v>
      </c>
      <c r="V33" s="35">
        <f>$H$28/'Fixed data'!$C$7</f>
        <v>-1.5801239180003453E-3</v>
      </c>
      <c r="W33" s="35">
        <f>$H$28/'Fixed data'!$C$7</f>
        <v>-1.5801239180003453E-3</v>
      </c>
      <c r="X33" s="35">
        <f>$H$28/'Fixed data'!$C$7</f>
        <v>-1.5801239180003453E-3</v>
      </c>
      <c r="Y33" s="35">
        <f>$H$28/'Fixed data'!$C$7</f>
        <v>-1.5801239180003453E-3</v>
      </c>
      <c r="Z33" s="35">
        <f>$H$28/'Fixed data'!$C$7</f>
        <v>-1.5801239180003453E-3</v>
      </c>
      <c r="AA33" s="35">
        <f>$H$28/'Fixed data'!$C$7</f>
        <v>-1.5801239180003453E-3</v>
      </c>
      <c r="AB33" s="35">
        <f>$H$28/'Fixed data'!$C$7</f>
        <v>-1.5801239180003453E-3</v>
      </c>
      <c r="AC33" s="35">
        <f>$H$28/'Fixed data'!$C$7</f>
        <v>-1.5801239180003453E-3</v>
      </c>
      <c r="AD33" s="35">
        <f>$H$28/'Fixed data'!$C$7</f>
        <v>-1.5801239180003453E-3</v>
      </c>
      <c r="AE33" s="35">
        <f>$H$28/'Fixed data'!$C$7</f>
        <v>-1.5801239180003453E-3</v>
      </c>
      <c r="AF33" s="35">
        <f>$H$28/'Fixed data'!$C$7</f>
        <v>-1.5801239180003453E-3</v>
      </c>
      <c r="AG33" s="35">
        <f>$H$28/'Fixed data'!$C$7</f>
        <v>-1.5801239180003453E-3</v>
      </c>
      <c r="AH33" s="35">
        <f>$H$28/'Fixed data'!$C$7</f>
        <v>-1.5801239180003453E-3</v>
      </c>
      <c r="AI33" s="35">
        <f>$H$28/'Fixed data'!$C$7</f>
        <v>-1.5801239180003453E-3</v>
      </c>
      <c r="AJ33" s="35">
        <f>$H$28/'Fixed data'!$C$7</f>
        <v>-1.5801239180003453E-3</v>
      </c>
      <c r="AK33" s="35">
        <f>$H$28/'Fixed data'!$C$7</f>
        <v>-1.5801239180003453E-3</v>
      </c>
      <c r="AL33" s="35">
        <f>$H$28/'Fixed data'!$C$7</f>
        <v>-1.5801239180003453E-3</v>
      </c>
      <c r="AM33" s="35">
        <f>$H$28/'Fixed data'!$C$7</f>
        <v>-1.5801239180003453E-3</v>
      </c>
      <c r="AN33" s="35">
        <f>$H$28/'Fixed data'!$C$7</f>
        <v>-1.5801239180003453E-3</v>
      </c>
      <c r="AO33" s="35">
        <f>$H$28/'Fixed data'!$C$7</f>
        <v>-1.5801239180003453E-3</v>
      </c>
      <c r="AP33" s="35">
        <f>$H$28/'Fixed data'!$C$7</f>
        <v>-1.5801239180003453E-3</v>
      </c>
      <c r="AQ33" s="35">
        <f>$H$28/'Fixed data'!$C$7</f>
        <v>-1.5801239180003453E-3</v>
      </c>
      <c r="AR33" s="35">
        <f>$H$28/'Fixed data'!$C$7</f>
        <v>-1.5801239180003453E-3</v>
      </c>
      <c r="AS33" s="35">
        <f>$H$28/'Fixed data'!$C$7</f>
        <v>-1.5801239180003453E-3</v>
      </c>
      <c r="AT33" s="35">
        <f>$H$28/'Fixed data'!$C$7</f>
        <v>-1.5801239180003453E-3</v>
      </c>
      <c r="AU33" s="35">
        <f>$H$28/'Fixed data'!$C$7</f>
        <v>-1.5801239180003453E-3</v>
      </c>
      <c r="AV33" s="35">
        <f>$H$28/'Fixed data'!$C$7</f>
        <v>-1.5801239180003453E-3</v>
      </c>
      <c r="AW33" s="35">
        <f>$H$28/'Fixed data'!$C$7</f>
        <v>-1.5801239180003453E-3</v>
      </c>
      <c r="AX33" s="35">
        <f>$H$28/'Fixed data'!$C$7</f>
        <v>-1.5801239180003453E-3</v>
      </c>
      <c r="AY33" s="35">
        <f>$H$28/'Fixed data'!$C$7</f>
        <v>-1.5801239180003453E-3</v>
      </c>
      <c r="AZ33" s="35">
        <f>$H$28/'Fixed data'!$C$7</f>
        <v>-1.5801239180003453E-3</v>
      </c>
      <c r="BA33" s="35">
        <f>$H$28/'Fixed data'!$C$7</f>
        <v>-1.5801239180003453E-3</v>
      </c>
      <c r="BB33" s="35"/>
      <c r="BC33" s="35"/>
      <c r="BD33" s="35"/>
    </row>
    <row r="34" spans="1:57" ht="16.5" hidden="1" customHeight="1" outlineLevel="1" x14ac:dyDescent="0.35">
      <c r="A34" s="113"/>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3"/>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3"/>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3"/>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3"/>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3"/>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3"/>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3"/>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3"/>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3"/>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3"/>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3"/>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3"/>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3"/>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3"/>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3"/>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3"/>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3"/>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3"/>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3"/>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3"/>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3"/>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3"/>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3"/>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3"/>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3"/>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3"/>
      <c r="B60" s="9" t="s">
        <v>7</v>
      </c>
      <c r="C60" s="9" t="s">
        <v>59</v>
      </c>
      <c r="D60" s="9" t="s">
        <v>39</v>
      </c>
      <c r="E60" s="35">
        <f>SUM(E30:E59)</f>
        <v>0</v>
      </c>
      <c r="F60" s="35">
        <f t="shared" ref="F60:BD60" si="5">SUM(F30:F59)</f>
        <v>0</v>
      </c>
      <c r="G60" s="35">
        <f t="shared" si="5"/>
        <v>-1.5816358910039666E-3</v>
      </c>
      <c r="H60" s="35">
        <f t="shared" si="5"/>
        <v>-1.9141450715760553E-3</v>
      </c>
      <c r="I60" s="35">
        <f t="shared" si="5"/>
        <v>-3.4942689895764009E-3</v>
      </c>
      <c r="J60" s="35">
        <f t="shared" si="5"/>
        <v>-3.4942689895764009E-3</v>
      </c>
      <c r="K60" s="35">
        <f t="shared" si="5"/>
        <v>-3.4942689895764009E-3</v>
      </c>
      <c r="L60" s="35">
        <f t="shared" si="5"/>
        <v>-3.4942689895764009E-3</v>
      </c>
      <c r="M60" s="35">
        <f t="shared" si="5"/>
        <v>-3.4942689895764009E-3</v>
      </c>
      <c r="N60" s="35">
        <f t="shared" si="5"/>
        <v>-3.4942689895764009E-3</v>
      </c>
      <c r="O60" s="35">
        <f t="shared" si="5"/>
        <v>-3.4942689895764009E-3</v>
      </c>
      <c r="P60" s="35">
        <f t="shared" si="5"/>
        <v>-3.4942689895764009E-3</v>
      </c>
      <c r="Q60" s="35">
        <f t="shared" si="5"/>
        <v>-3.4942689895764009E-3</v>
      </c>
      <c r="R60" s="35">
        <f t="shared" si="5"/>
        <v>-3.4942689895764009E-3</v>
      </c>
      <c r="S60" s="35">
        <f t="shared" si="5"/>
        <v>-3.4942689895764009E-3</v>
      </c>
      <c r="T60" s="35">
        <f t="shared" si="5"/>
        <v>-3.4942689895764009E-3</v>
      </c>
      <c r="U60" s="35">
        <f t="shared" si="5"/>
        <v>-3.4942689895764009E-3</v>
      </c>
      <c r="V60" s="35">
        <f t="shared" si="5"/>
        <v>-3.4942689895764009E-3</v>
      </c>
      <c r="W60" s="35">
        <f t="shared" si="5"/>
        <v>-3.4942689895764009E-3</v>
      </c>
      <c r="X60" s="35">
        <f t="shared" si="5"/>
        <v>-3.4942689895764009E-3</v>
      </c>
      <c r="Y60" s="35">
        <f t="shared" si="5"/>
        <v>-3.4942689895764009E-3</v>
      </c>
      <c r="Z60" s="35">
        <f t="shared" si="5"/>
        <v>-3.4942689895764009E-3</v>
      </c>
      <c r="AA60" s="35">
        <f t="shared" si="5"/>
        <v>-3.4942689895764009E-3</v>
      </c>
      <c r="AB60" s="35">
        <f t="shared" si="5"/>
        <v>-3.4942689895764009E-3</v>
      </c>
      <c r="AC60" s="35">
        <f t="shared" si="5"/>
        <v>-3.4942689895764009E-3</v>
      </c>
      <c r="AD60" s="35">
        <f t="shared" si="5"/>
        <v>-3.4942689895764009E-3</v>
      </c>
      <c r="AE60" s="35">
        <f t="shared" si="5"/>
        <v>-3.4942689895764009E-3</v>
      </c>
      <c r="AF60" s="35">
        <f t="shared" si="5"/>
        <v>-3.4942689895764009E-3</v>
      </c>
      <c r="AG60" s="35">
        <f t="shared" si="5"/>
        <v>-3.4942689895764009E-3</v>
      </c>
      <c r="AH60" s="35">
        <f t="shared" si="5"/>
        <v>-3.4942689895764009E-3</v>
      </c>
      <c r="AI60" s="35">
        <f t="shared" si="5"/>
        <v>-3.4942689895764009E-3</v>
      </c>
      <c r="AJ60" s="35">
        <f t="shared" si="5"/>
        <v>-3.4942689895764009E-3</v>
      </c>
      <c r="AK60" s="35">
        <f t="shared" si="5"/>
        <v>-3.4942689895764009E-3</v>
      </c>
      <c r="AL60" s="35">
        <f t="shared" si="5"/>
        <v>-3.4942689895764009E-3</v>
      </c>
      <c r="AM60" s="35">
        <f t="shared" si="5"/>
        <v>-3.4942689895764009E-3</v>
      </c>
      <c r="AN60" s="35">
        <f t="shared" si="5"/>
        <v>-3.4942689895764009E-3</v>
      </c>
      <c r="AO60" s="35">
        <f t="shared" si="5"/>
        <v>-3.4942689895764009E-3</v>
      </c>
      <c r="AP60" s="35">
        <f t="shared" si="5"/>
        <v>-3.4942689895764009E-3</v>
      </c>
      <c r="AQ60" s="35">
        <f t="shared" si="5"/>
        <v>-3.4942689895764009E-3</v>
      </c>
      <c r="AR60" s="35">
        <f t="shared" si="5"/>
        <v>-3.4942689895764009E-3</v>
      </c>
      <c r="AS60" s="35">
        <f t="shared" si="5"/>
        <v>-3.4942689895764009E-3</v>
      </c>
      <c r="AT60" s="35">
        <f t="shared" si="5"/>
        <v>-3.4942689895764009E-3</v>
      </c>
      <c r="AU60" s="35">
        <f t="shared" si="5"/>
        <v>-3.4942689895764009E-3</v>
      </c>
      <c r="AV60" s="35">
        <f t="shared" si="5"/>
        <v>-3.4942689895764009E-3</v>
      </c>
      <c r="AW60" s="35">
        <f t="shared" si="5"/>
        <v>-3.4942689895764009E-3</v>
      </c>
      <c r="AX60" s="35">
        <f t="shared" si="5"/>
        <v>-3.4942689895764009E-3</v>
      </c>
      <c r="AY60" s="35">
        <f t="shared" si="5"/>
        <v>-3.4942689895764009E-3</v>
      </c>
      <c r="AZ60" s="35">
        <f t="shared" si="5"/>
        <v>-1.912633098572434E-3</v>
      </c>
      <c r="BA60" s="35">
        <f t="shared" si="5"/>
        <v>-1.5801239180003453E-3</v>
      </c>
      <c r="BB60" s="35">
        <f t="shared" si="5"/>
        <v>0</v>
      </c>
      <c r="BC60" s="35">
        <f t="shared" si="5"/>
        <v>0</v>
      </c>
      <c r="BD60" s="35">
        <f t="shared" si="5"/>
        <v>0</v>
      </c>
    </row>
    <row r="61" spans="1:56" ht="17.25" hidden="1" customHeight="1" outlineLevel="1" x14ac:dyDescent="0.35">
      <c r="A61" s="113"/>
      <c r="B61" s="9" t="s">
        <v>34</v>
      </c>
      <c r="C61" s="9" t="s">
        <v>60</v>
      </c>
      <c r="D61" s="9" t="s">
        <v>39</v>
      </c>
      <c r="E61" s="35">
        <v>0</v>
      </c>
      <c r="F61" s="35">
        <f>E62</f>
        <v>0</v>
      </c>
      <c r="G61" s="35">
        <f t="shared" ref="G61:BD61" si="6">F62</f>
        <v>-7.11736150951785E-2</v>
      </c>
      <c r="H61" s="35">
        <f t="shared" si="6"/>
        <v>-8.455489232991853E-2</v>
      </c>
      <c r="I61" s="35">
        <f t="shared" si="6"/>
        <v>-0.15374632356835802</v>
      </c>
      <c r="J61" s="35">
        <f t="shared" si="6"/>
        <v>-0.15025205457878163</v>
      </c>
      <c r="K61" s="35">
        <f t="shared" si="6"/>
        <v>-0.14675778558920524</v>
      </c>
      <c r="L61" s="35">
        <f t="shared" si="6"/>
        <v>-0.14326351659962885</v>
      </c>
      <c r="M61" s="35">
        <f t="shared" si="6"/>
        <v>-0.13976924761005247</v>
      </c>
      <c r="N61" s="35">
        <f t="shared" si="6"/>
        <v>-0.13627497862047608</v>
      </c>
      <c r="O61" s="35">
        <f t="shared" si="6"/>
        <v>-0.13278070963089969</v>
      </c>
      <c r="P61" s="35">
        <f t="shared" si="6"/>
        <v>-0.1292864406413233</v>
      </c>
      <c r="Q61" s="35">
        <f t="shared" si="6"/>
        <v>-0.12579217165174691</v>
      </c>
      <c r="R61" s="35">
        <f t="shared" si="6"/>
        <v>-0.12229790266217051</v>
      </c>
      <c r="S61" s="35">
        <f t="shared" si="6"/>
        <v>-0.11880363367259411</v>
      </c>
      <c r="T61" s="35">
        <f t="shared" si="6"/>
        <v>-0.11530936468301771</v>
      </c>
      <c r="U61" s="35">
        <f t="shared" si="6"/>
        <v>-0.11181509569344131</v>
      </c>
      <c r="V61" s="35">
        <f t="shared" si="6"/>
        <v>-0.10832082670386491</v>
      </c>
      <c r="W61" s="35">
        <f t="shared" si="6"/>
        <v>-0.1048265577142885</v>
      </c>
      <c r="X61" s="35">
        <f t="shared" si="6"/>
        <v>-0.1013322887247121</v>
      </c>
      <c r="Y61" s="35">
        <f t="shared" si="6"/>
        <v>-9.7838019735135701E-2</v>
      </c>
      <c r="Z61" s="35">
        <f t="shared" si="6"/>
        <v>-9.4343750745559299E-2</v>
      </c>
      <c r="AA61" s="35">
        <f t="shared" si="6"/>
        <v>-9.0849481755982897E-2</v>
      </c>
      <c r="AB61" s="35">
        <f t="shared" si="6"/>
        <v>-8.7355212766406495E-2</v>
      </c>
      <c r="AC61" s="35">
        <f t="shared" si="6"/>
        <v>-8.3860943776830094E-2</v>
      </c>
      <c r="AD61" s="35">
        <f t="shared" si="6"/>
        <v>-8.0366674787253692E-2</v>
      </c>
      <c r="AE61" s="35">
        <f t="shared" si="6"/>
        <v>-7.687240579767729E-2</v>
      </c>
      <c r="AF61" s="35">
        <f t="shared" si="6"/>
        <v>-7.3378136808100888E-2</v>
      </c>
      <c r="AG61" s="35">
        <f t="shared" si="6"/>
        <v>-6.9883867818524487E-2</v>
      </c>
      <c r="AH61" s="35">
        <f t="shared" si="6"/>
        <v>-6.6389598828948085E-2</v>
      </c>
      <c r="AI61" s="35">
        <f t="shared" si="6"/>
        <v>-6.2895329839371683E-2</v>
      </c>
      <c r="AJ61" s="35">
        <f t="shared" si="6"/>
        <v>-5.9401060849795281E-2</v>
      </c>
      <c r="AK61" s="35">
        <f t="shared" si="6"/>
        <v>-5.590679186021888E-2</v>
      </c>
      <c r="AL61" s="35">
        <f t="shared" si="6"/>
        <v>-5.2412522870642478E-2</v>
      </c>
      <c r="AM61" s="35">
        <f t="shared" si="6"/>
        <v>-4.8918253881066076E-2</v>
      </c>
      <c r="AN61" s="35">
        <f t="shared" si="6"/>
        <v>-4.5423984891489674E-2</v>
      </c>
      <c r="AO61" s="35">
        <f t="shared" si="6"/>
        <v>-4.1929715901913273E-2</v>
      </c>
      <c r="AP61" s="35">
        <f t="shared" si="6"/>
        <v>-3.8435446912336871E-2</v>
      </c>
      <c r="AQ61" s="35">
        <f t="shared" si="6"/>
        <v>-3.4941177922760469E-2</v>
      </c>
      <c r="AR61" s="35">
        <f t="shared" si="6"/>
        <v>-3.1446908933184067E-2</v>
      </c>
      <c r="AS61" s="35">
        <f t="shared" si="6"/>
        <v>-2.7952639943607666E-2</v>
      </c>
      <c r="AT61" s="35">
        <f t="shared" si="6"/>
        <v>-2.4458370954031264E-2</v>
      </c>
      <c r="AU61" s="35">
        <f t="shared" si="6"/>
        <v>-2.0964101964454862E-2</v>
      </c>
      <c r="AV61" s="35">
        <f t="shared" si="6"/>
        <v>-1.746983297487846E-2</v>
      </c>
      <c r="AW61" s="35">
        <f t="shared" si="6"/>
        <v>-1.3975563985302059E-2</v>
      </c>
      <c r="AX61" s="35">
        <f t="shared" si="6"/>
        <v>-1.0481294995725657E-2</v>
      </c>
      <c r="AY61" s="35">
        <f t="shared" si="6"/>
        <v>-6.9870260061492559E-3</v>
      </c>
      <c r="AZ61" s="35">
        <f t="shared" si="6"/>
        <v>-3.492757016572855E-3</v>
      </c>
      <c r="BA61" s="35">
        <f t="shared" si="6"/>
        <v>-1.580123918000421E-3</v>
      </c>
      <c r="BB61" s="35">
        <f t="shared" si="6"/>
        <v>-7.5677311639488209E-17</v>
      </c>
      <c r="BC61" s="35">
        <f t="shared" si="6"/>
        <v>-7.5677311639488209E-17</v>
      </c>
      <c r="BD61" s="35">
        <f t="shared" si="6"/>
        <v>-7.5677311639488209E-17</v>
      </c>
    </row>
    <row r="62" spans="1:56" ht="16.5" hidden="1" customHeight="1" outlineLevel="1" x14ac:dyDescent="0.3">
      <c r="A62" s="113"/>
      <c r="B62" s="9" t="s">
        <v>33</v>
      </c>
      <c r="C62" s="9" t="s">
        <v>67</v>
      </c>
      <c r="D62" s="9" t="s">
        <v>39</v>
      </c>
      <c r="E62" s="35">
        <f t="shared" ref="E62:BD62" si="7">E28-E60+E61</f>
        <v>0</v>
      </c>
      <c r="F62" s="35">
        <f t="shared" si="7"/>
        <v>-7.11736150951785E-2</v>
      </c>
      <c r="G62" s="35">
        <f t="shared" si="7"/>
        <v>-8.455489232991853E-2</v>
      </c>
      <c r="H62" s="35">
        <f t="shared" si="7"/>
        <v>-0.15374632356835802</v>
      </c>
      <c r="I62" s="35">
        <f t="shared" si="7"/>
        <v>-0.15025205457878163</v>
      </c>
      <c r="J62" s="35">
        <f t="shared" si="7"/>
        <v>-0.14675778558920524</v>
      </c>
      <c r="K62" s="35">
        <f t="shared" si="7"/>
        <v>-0.14326351659962885</v>
      </c>
      <c r="L62" s="35">
        <f t="shared" si="7"/>
        <v>-0.13976924761005247</v>
      </c>
      <c r="M62" s="35">
        <f t="shared" si="7"/>
        <v>-0.13627497862047608</v>
      </c>
      <c r="N62" s="35">
        <f t="shared" si="7"/>
        <v>-0.13278070963089969</v>
      </c>
      <c r="O62" s="35">
        <f t="shared" si="7"/>
        <v>-0.1292864406413233</v>
      </c>
      <c r="P62" s="35">
        <f t="shared" si="7"/>
        <v>-0.12579217165174691</v>
      </c>
      <c r="Q62" s="35">
        <f t="shared" si="7"/>
        <v>-0.12229790266217051</v>
      </c>
      <c r="R62" s="35">
        <f t="shared" si="7"/>
        <v>-0.11880363367259411</v>
      </c>
      <c r="S62" s="35">
        <f t="shared" si="7"/>
        <v>-0.11530936468301771</v>
      </c>
      <c r="T62" s="35">
        <f t="shared" si="7"/>
        <v>-0.11181509569344131</v>
      </c>
      <c r="U62" s="35">
        <f t="shared" si="7"/>
        <v>-0.10832082670386491</v>
      </c>
      <c r="V62" s="35">
        <f t="shared" si="7"/>
        <v>-0.1048265577142885</v>
      </c>
      <c r="W62" s="35">
        <f t="shared" si="7"/>
        <v>-0.1013322887247121</v>
      </c>
      <c r="X62" s="35">
        <f t="shared" si="7"/>
        <v>-9.7838019735135701E-2</v>
      </c>
      <c r="Y62" s="35">
        <f t="shared" si="7"/>
        <v>-9.4343750745559299E-2</v>
      </c>
      <c r="Z62" s="35">
        <f t="shared" si="7"/>
        <v>-9.0849481755982897E-2</v>
      </c>
      <c r="AA62" s="35">
        <f t="shared" si="7"/>
        <v>-8.7355212766406495E-2</v>
      </c>
      <c r="AB62" s="35">
        <f t="shared" si="7"/>
        <v>-8.3860943776830094E-2</v>
      </c>
      <c r="AC62" s="35">
        <f t="shared" si="7"/>
        <v>-8.0366674787253692E-2</v>
      </c>
      <c r="AD62" s="35">
        <f t="shared" si="7"/>
        <v>-7.687240579767729E-2</v>
      </c>
      <c r="AE62" s="35">
        <f t="shared" si="7"/>
        <v>-7.3378136808100888E-2</v>
      </c>
      <c r="AF62" s="35">
        <f t="shared" si="7"/>
        <v>-6.9883867818524487E-2</v>
      </c>
      <c r="AG62" s="35">
        <f t="shared" si="7"/>
        <v>-6.6389598828948085E-2</v>
      </c>
      <c r="AH62" s="35">
        <f t="shared" si="7"/>
        <v>-6.2895329839371683E-2</v>
      </c>
      <c r="AI62" s="35">
        <f t="shared" si="7"/>
        <v>-5.9401060849795281E-2</v>
      </c>
      <c r="AJ62" s="35">
        <f t="shared" si="7"/>
        <v>-5.590679186021888E-2</v>
      </c>
      <c r="AK62" s="35">
        <f t="shared" si="7"/>
        <v>-5.2412522870642478E-2</v>
      </c>
      <c r="AL62" s="35">
        <f t="shared" si="7"/>
        <v>-4.8918253881066076E-2</v>
      </c>
      <c r="AM62" s="35">
        <f t="shared" si="7"/>
        <v>-4.5423984891489674E-2</v>
      </c>
      <c r="AN62" s="35">
        <f t="shared" si="7"/>
        <v>-4.1929715901913273E-2</v>
      </c>
      <c r="AO62" s="35">
        <f t="shared" si="7"/>
        <v>-3.8435446912336871E-2</v>
      </c>
      <c r="AP62" s="35">
        <f t="shared" si="7"/>
        <v>-3.4941177922760469E-2</v>
      </c>
      <c r="AQ62" s="35">
        <f t="shared" si="7"/>
        <v>-3.1446908933184067E-2</v>
      </c>
      <c r="AR62" s="35">
        <f t="shared" si="7"/>
        <v>-2.7952639943607666E-2</v>
      </c>
      <c r="AS62" s="35">
        <f t="shared" si="7"/>
        <v>-2.4458370954031264E-2</v>
      </c>
      <c r="AT62" s="35">
        <f t="shared" si="7"/>
        <v>-2.0964101964454862E-2</v>
      </c>
      <c r="AU62" s="35">
        <f t="shared" si="7"/>
        <v>-1.746983297487846E-2</v>
      </c>
      <c r="AV62" s="35">
        <f t="shared" si="7"/>
        <v>-1.3975563985302059E-2</v>
      </c>
      <c r="AW62" s="35">
        <f t="shared" si="7"/>
        <v>-1.0481294995725657E-2</v>
      </c>
      <c r="AX62" s="35">
        <f t="shared" si="7"/>
        <v>-6.9870260061492559E-3</v>
      </c>
      <c r="AY62" s="35">
        <f t="shared" si="7"/>
        <v>-3.492757016572855E-3</v>
      </c>
      <c r="AZ62" s="35">
        <f t="shared" si="7"/>
        <v>-1.580123918000421E-3</v>
      </c>
      <c r="BA62" s="35">
        <f t="shared" si="7"/>
        <v>-7.5677311639488209E-17</v>
      </c>
      <c r="BB62" s="35">
        <f t="shared" si="7"/>
        <v>-7.5677311639488209E-17</v>
      </c>
      <c r="BC62" s="35">
        <f t="shared" si="7"/>
        <v>-7.5677311639488209E-17</v>
      </c>
      <c r="BD62" s="35">
        <f t="shared" si="7"/>
        <v>-7.5677311639488209E-17</v>
      </c>
    </row>
    <row r="63" spans="1:56" ht="16.5" collapsed="1" x14ac:dyDescent="0.3">
      <c r="A63" s="113"/>
      <c r="B63" s="9" t="s">
        <v>8</v>
      </c>
      <c r="C63" s="11" t="s">
        <v>66</v>
      </c>
      <c r="D63" s="9" t="s">
        <v>39</v>
      </c>
      <c r="E63" s="35">
        <f>AVERAGE(E61:E62)*'Fixed data'!$C$3</f>
        <v>0</v>
      </c>
      <c r="F63" s="35">
        <f>AVERAGE(F61:F62)*'Fixed data'!$C$3</f>
        <v>-1.4234723019035699E-3</v>
      </c>
      <c r="G63" s="35">
        <f>AVERAGE(G61:G62)*'Fixed data'!$C$3</f>
        <v>-3.1145701485019404E-3</v>
      </c>
      <c r="H63" s="35">
        <f>AVERAGE(H61:H62)*'Fixed data'!$C$3</f>
        <v>-4.7660243179655313E-3</v>
      </c>
      <c r="I63" s="35">
        <f>AVERAGE(I61:I62)*'Fixed data'!$C$3</f>
        <v>-6.0799675629427934E-3</v>
      </c>
      <c r="J63" s="35">
        <f>AVERAGE(J61:J62)*'Fixed data'!$C$3</f>
        <v>-5.9401968033597373E-3</v>
      </c>
      <c r="K63" s="35">
        <f>AVERAGE(K61:K62)*'Fixed data'!$C$3</f>
        <v>-5.800426043776682E-3</v>
      </c>
      <c r="L63" s="35">
        <f>AVERAGE(L61:L62)*'Fixed data'!$C$3</f>
        <v>-5.6606552841936266E-3</v>
      </c>
      <c r="M63" s="35">
        <f>AVERAGE(M61:M62)*'Fixed data'!$C$3</f>
        <v>-5.5208845246105713E-3</v>
      </c>
      <c r="N63" s="35">
        <f>AVERAGE(N61:N62)*'Fixed data'!$C$3</f>
        <v>-5.3811137650275152E-3</v>
      </c>
      <c r="O63" s="35">
        <f>AVERAGE(O61:O62)*'Fixed data'!$C$3</f>
        <v>-5.2413430054444599E-3</v>
      </c>
      <c r="P63" s="35">
        <f>AVERAGE(P61:P62)*'Fixed data'!$C$3</f>
        <v>-5.1015722458614046E-3</v>
      </c>
      <c r="Q63" s="35">
        <f>AVERAGE(Q61:Q62)*'Fixed data'!$C$3</f>
        <v>-4.9618014862783492E-3</v>
      </c>
      <c r="R63" s="35">
        <f>AVERAGE(R61:R62)*'Fixed data'!$C$3</f>
        <v>-4.8220307266952922E-3</v>
      </c>
      <c r="S63" s="35">
        <f>AVERAGE(S61:S62)*'Fixed data'!$C$3</f>
        <v>-4.6822599671122369E-3</v>
      </c>
      <c r="T63" s="35">
        <f>AVERAGE(T61:T62)*'Fixed data'!$C$3</f>
        <v>-4.5424892075291799E-3</v>
      </c>
      <c r="U63" s="35">
        <f>AVERAGE(U61:U62)*'Fixed data'!$C$3</f>
        <v>-4.4027184479461245E-3</v>
      </c>
      <c r="V63" s="35">
        <f>AVERAGE(V61:V62)*'Fixed data'!$C$3</f>
        <v>-4.2629476883630684E-3</v>
      </c>
      <c r="W63" s="35">
        <f>AVERAGE(W61:W62)*'Fixed data'!$C$3</f>
        <v>-4.1231769287800122E-3</v>
      </c>
      <c r="X63" s="35">
        <f>AVERAGE(X61:X62)*'Fixed data'!$C$3</f>
        <v>-3.983406169196956E-3</v>
      </c>
      <c r="Y63" s="35">
        <f>AVERAGE(Y61:Y62)*'Fixed data'!$C$3</f>
        <v>-3.8436354096139003E-3</v>
      </c>
      <c r="Z63" s="35">
        <f>AVERAGE(Z61:Z62)*'Fixed data'!$C$3</f>
        <v>-3.7038646500308437E-3</v>
      </c>
      <c r="AA63" s="35">
        <f>AVERAGE(AA61:AA62)*'Fixed data'!$C$3</f>
        <v>-3.5640938904477884E-3</v>
      </c>
      <c r="AB63" s="35">
        <f>AVERAGE(AB61:AB62)*'Fixed data'!$C$3</f>
        <v>-3.4243231308647318E-3</v>
      </c>
      <c r="AC63" s="35">
        <f>AVERAGE(AC61:AC62)*'Fixed data'!$C$3</f>
        <v>-3.284552371281676E-3</v>
      </c>
      <c r="AD63" s="35">
        <f>AVERAGE(AD61:AD62)*'Fixed data'!$C$3</f>
        <v>-3.1447816116986194E-3</v>
      </c>
      <c r="AE63" s="35">
        <f>AVERAGE(AE61:AE62)*'Fixed data'!$C$3</f>
        <v>-3.0050108521155641E-3</v>
      </c>
      <c r="AF63" s="35">
        <f>AVERAGE(AF61:AF62)*'Fixed data'!$C$3</f>
        <v>-2.8652400925325071E-3</v>
      </c>
      <c r="AG63" s="35">
        <f>AVERAGE(AG61:AG62)*'Fixed data'!$C$3</f>
        <v>-2.7254693329494518E-3</v>
      </c>
      <c r="AH63" s="35">
        <f>AVERAGE(AH61:AH62)*'Fixed data'!$C$3</f>
        <v>-2.5856985733663952E-3</v>
      </c>
      <c r="AI63" s="35">
        <f>AVERAGE(AI61:AI62)*'Fixed data'!$C$3</f>
        <v>-2.4459278137833394E-3</v>
      </c>
      <c r="AJ63" s="35">
        <f>AVERAGE(AJ61:AJ62)*'Fixed data'!$C$3</f>
        <v>-2.3061570542002832E-3</v>
      </c>
      <c r="AK63" s="35">
        <f>AVERAGE(AK61:AK62)*'Fixed data'!$C$3</f>
        <v>-2.1663862946172271E-3</v>
      </c>
      <c r="AL63" s="35">
        <f>AVERAGE(AL61:AL62)*'Fixed data'!$C$3</f>
        <v>-2.0266155350341713E-3</v>
      </c>
      <c r="AM63" s="35">
        <f>AVERAGE(AM61:AM62)*'Fixed data'!$C$3</f>
        <v>-1.8868447754511151E-3</v>
      </c>
      <c r="AN63" s="35">
        <f>AVERAGE(AN61:AN62)*'Fixed data'!$C$3</f>
        <v>-1.747074015868059E-3</v>
      </c>
      <c r="AO63" s="35">
        <f>AVERAGE(AO61:AO62)*'Fixed data'!$C$3</f>
        <v>-1.6073032562850028E-3</v>
      </c>
      <c r="AP63" s="35">
        <f>AVERAGE(AP61:AP62)*'Fixed data'!$C$3</f>
        <v>-1.4675324967019468E-3</v>
      </c>
      <c r="AQ63" s="35">
        <f>AVERAGE(AQ61:AQ62)*'Fixed data'!$C$3</f>
        <v>-1.3277617371188907E-3</v>
      </c>
      <c r="AR63" s="35">
        <f>AVERAGE(AR61:AR62)*'Fixed data'!$C$3</f>
        <v>-1.1879909775358347E-3</v>
      </c>
      <c r="AS63" s="35">
        <f>AVERAGE(AS61:AS62)*'Fixed data'!$C$3</f>
        <v>-1.0482202179527785E-3</v>
      </c>
      <c r="AT63" s="35">
        <f>AVERAGE(AT61:AT62)*'Fixed data'!$C$3</f>
        <v>-9.0844945836972258E-4</v>
      </c>
      <c r="AU63" s="35">
        <f>AVERAGE(AU61:AU62)*'Fixed data'!$C$3</f>
        <v>-7.6867869878666651E-4</v>
      </c>
      <c r="AV63" s="35">
        <f>AVERAGE(AV61:AV62)*'Fixed data'!$C$3</f>
        <v>-6.2890793920361034E-4</v>
      </c>
      <c r="AW63" s="35">
        <f>AVERAGE(AW61:AW62)*'Fixed data'!$C$3</f>
        <v>-4.8913717962055427E-4</v>
      </c>
      <c r="AX63" s="35">
        <f>AVERAGE(AX61:AX62)*'Fixed data'!$C$3</f>
        <v>-3.4936642003749826E-4</v>
      </c>
      <c r="AY63" s="35">
        <f>AVERAGE(AY61:AY62)*'Fixed data'!$C$3</f>
        <v>-2.0959566045444225E-4</v>
      </c>
      <c r="AZ63" s="35">
        <f>AVERAGE(AZ61:AZ62)*'Fixed data'!$C$3</f>
        <v>-1.0145761869146553E-4</v>
      </c>
      <c r="BA63" s="35">
        <f>AVERAGE(BA61:BA62)*'Fixed data'!$C$3</f>
        <v>-3.1602478360009935E-5</v>
      </c>
      <c r="BB63" s="35">
        <f>AVERAGE(BB61:BB62)*'Fixed data'!$C$3</f>
        <v>-3.0270924655795286E-18</v>
      </c>
      <c r="BC63" s="35">
        <f>AVERAGE(BC61:BC62)*'Fixed data'!$C$3</f>
        <v>-3.0270924655795286E-18</v>
      </c>
      <c r="BD63" s="35">
        <f>AVERAGE(BD61:BD62)*'Fixed data'!$C$3</f>
        <v>-3.0270924655795286E-18</v>
      </c>
    </row>
    <row r="64" spans="1:56" ht="15.75" thickBot="1" x14ac:dyDescent="0.35">
      <c r="A64" s="112"/>
      <c r="B64" s="12" t="s">
        <v>92</v>
      </c>
      <c r="C64" s="12" t="s">
        <v>44</v>
      </c>
      <c r="D64" s="12" t="s">
        <v>39</v>
      </c>
      <c r="E64" s="53">
        <f t="shared" ref="E64:BD64" si="8">E29+E60+E63</f>
        <v>0</v>
      </c>
      <c r="F64" s="53">
        <f t="shared" si="8"/>
        <v>-3.1926450199837225E-2</v>
      </c>
      <c r="G64" s="53">
        <f t="shared" si="8"/>
        <v>-1.1108883093396192E-2</v>
      </c>
      <c r="H64" s="53">
        <f t="shared" si="8"/>
        <v>-3.7153987808119689E-2</v>
      </c>
      <c r="I64" s="53">
        <f t="shared" si="8"/>
        <v>-9.5742365525191934E-3</v>
      </c>
      <c r="J64" s="53">
        <f t="shared" si="8"/>
        <v>-9.4344657929361381E-3</v>
      </c>
      <c r="K64" s="53">
        <f t="shared" si="8"/>
        <v>-9.2946950333530828E-3</v>
      </c>
      <c r="L64" s="53">
        <f t="shared" si="8"/>
        <v>-9.1549242737700275E-3</v>
      </c>
      <c r="M64" s="53">
        <f t="shared" si="8"/>
        <v>-9.0151535141869722E-3</v>
      </c>
      <c r="N64" s="53">
        <f t="shared" si="8"/>
        <v>-8.8753827546039152E-3</v>
      </c>
      <c r="O64" s="53">
        <f t="shared" si="8"/>
        <v>-8.7356119950208616E-3</v>
      </c>
      <c r="P64" s="53">
        <f t="shared" si="8"/>
        <v>-8.5958412354378046E-3</v>
      </c>
      <c r="Q64" s="53">
        <f t="shared" si="8"/>
        <v>-8.456070475854751E-3</v>
      </c>
      <c r="R64" s="53">
        <f t="shared" si="8"/>
        <v>-8.316299716271694E-3</v>
      </c>
      <c r="S64" s="53">
        <f t="shared" si="8"/>
        <v>-8.1765289566886369E-3</v>
      </c>
      <c r="T64" s="53">
        <f t="shared" si="8"/>
        <v>-8.0367581971055799E-3</v>
      </c>
      <c r="U64" s="53">
        <f t="shared" si="8"/>
        <v>-7.8969874375225263E-3</v>
      </c>
      <c r="V64" s="53">
        <f t="shared" si="8"/>
        <v>-7.7572166779394693E-3</v>
      </c>
      <c r="W64" s="53">
        <f t="shared" si="8"/>
        <v>-7.6174459183564131E-3</v>
      </c>
      <c r="X64" s="53">
        <f t="shared" si="8"/>
        <v>-7.4776751587733569E-3</v>
      </c>
      <c r="Y64" s="53">
        <f t="shared" si="8"/>
        <v>-7.3379043991903016E-3</v>
      </c>
      <c r="Z64" s="53">
        <f t="shared" si="8"/>
        <v>-7.1981336396072446E-3</v>
      </c>
      <c r="AA64" s="53">
        <f t="shared" si="8"/>
        <v>-7.0583628800241893E-3</v>
      </c>
      <c r="AB64" s="53">
        <f t="shared" si="8"/>
        <v>-6.9185921204411322E-3</v>
      </c>
      <c r="AC64" s="53">
        <f t="shared" si="8"/>
        <v>-6.7788213608580769E-3</v>
      </c>
      <c r="AD64" s="53">
        <f t="shared" si="8"/>
        <v>-6.6390506012750199E-3</v>
      </c>
      <c r="AE64" s="53">
        <f t="shared" si="8"/>
        <v>-6.4992798416919646E-3</v>
      </c>
      <c r="AF64" s="53">
        <f t="shared" si="8"/>
        <v>-6.3595090821089075E-3</v>
      </c>
      <c r="AG64" s="53">
        <f t="shared" si="8"/>
        <v>-6.2197383225258522E-3</v>
      </c>
      <c r="AH64" s="53">
        <f t="shared" si="8"/>
        <v>-6.079967562942796E-3</v>
      </c>
      <c r="AI64" s="53">
        <f t="shared" si="8"/>
        <v>-5.9401968033597399E-3</v>
      </c>
      <c r="AJ64" s="53">
        <f t="shared" si="8"/>
        <v>-5.8004260437766846E-3</v>
      </c>
      <c r="AK64" s="53">
        <f t="shared" si="8"/>
        <v>-5.6606552841936275E-3</v>
      </c>
      <c r="AL64" s="53">
        <f t="shared" si="8"/>
        <v>-5.5208845246105722E-3</v>
      </c>
      <c r="AM64" s="53">
        <f t="shared" si="8"/>
        <v>-5.381113765027516E-3</v>
      </c>
      <c r="AN64" s="53">
        <f t="shared" si="8"/>
        <v>-5.2413430054444599E-3</v>
      </c>
      <c r="AO64" s="53">
        <f t="shared" si="8"/>
        <v>-5.1015722458614037E-3</v>
      </c>
      <c r="AP64" s="53">
        <f t="shared" si="8"/>
        <v>-4.9618014862783475E-3</v>
      </c>
      <c r="AQ64" s="53">
        <f t="shared" si="8"/>
        <v>-4.8220307266952913E-3</v>
      </c>
      <c r="AR64" s="53">
        <f t="shared" si="8"/>
        <v>-4.6822599671122352E-3</v>
      </c>
      <c r="AS64" s="53">
        <f t="shared" si="8"/>
        <v>-4.5424892075291799E-3</v>
      </c>
      <c r="AT64" s="53">
        <f t="shared" si="8"/>
        <v>-4.4027184479461237E-3</v>
      </c>
      <c r="AU64" s="53">
        <f t="shared" si="8"/>
        <v>-4.2629476883630675E-3</v>
      </c>
      <c r="AV64" s="53">
        <f t="shared" si="8"/>
        <v>-4.1231769287800113E-3</v>
      </c>
      <c r="AW64" s="53">
        <f t="shared" si="8"/>
        <v>-3.9834061691969552E-3</v>
      </c>
      <c r="AX64" s="53">
        <f t="shared" si="8"/>
        <v>-3.843635409613899E-3</v>
      </c>
      <c r="AY64" s="53">
        <f t="shared" si="8"/>
        <v>-3.7038646500308432E-3</v>
      </c>
      <c r="AZ64" s="53">
        <f t="shared" si="8"/>
        <v>-2.0140907172638994E-3</v>
      </c>
      <c r="BA64" s="53">
        <f t="shared" si="8"/>
        <v>-1.6117263963603553E-3</v>
      </c>
      <c r="BB64" s="53">
        <f t="shared" si="8"/>
        <v>-3.0270924655795286E-18</v>
      </c>
      <c r="BC64" s="53">
        <f t="shared" si="8"/>
        <v>-3.0270924655795286E-18</v>
      </c>
      <c r="BD64" s="53">
        <f t="shared" si="8"/>
        <v>-3.0270924655795286E-18</v>
      </c>
    </row>
    <row r="65" spans="1:56" ht="12.75" customHeight="1" x14ac:dyDescent="0.3">
      <c r="A65" s="193" t="s">
        <v>227</v>
      </c>
      <c r="B65" s="9" t="s">
        <v>35</v>
      </c>
      <c r="D65" s="4" t="s">
        <v>39</v>
      </c>
      <c r="E65" s="35">
        <f>'Fixed data'!$G$6*E86/1000000</f>
        <v>0</v>
      </c>
      <c r="F65" s="35">
        <f>'Fixed data'!$G$6*F86/1000000</f>
        <v>1.2212071105712798E-2</v>
      </c>
      <c r="G65" s="35">
        <f>'Fixed data'!$G$6*G86/1000000</f>
        <v>2.7005354983404863E-2</v>
      </c>
      <c r="H65" s="35">
        <f>'Fixed data'!$G$6*H86/1000000</f>
        <v>3.8883878566889275E-2</v>
      </c>
      <c r="I65" s="35">
        <f>'Fixed data'!$G$6*I86/1000000</f>
        <v>4.8181189378394419E-2</v>
      </c>
      <c r="J65" s="35">
        <f>'Fixed data'!$G$6*J86/1000000</f>
        <v>4.8181189378394419E-2</v>
      </c>
      <c r="K65" s="35">
        <f>'Fixed data'!$G$6*K86/1000000</f>
        <v>4.8181189378394419E-2</v>
      </c>
      <c r="L65" s="35">
        <f>'Fixed data'!$G$6*L86/1000000</f>
        <v>4.8181189378394419E-2</v>
      </c>
      <c r="M65" s="35">
        <f>'Fixed data'!$G$6*M86/1000000</f>
        <v>4.8181189378394419E-2</v>
      </c>
      <c r="N65" s="35">
        <f>'Fixed data'!$G$6*N86/1000000</f>
        <v>4.8181189378394419E-2</v>
      </c>
      <c r="O65" s="35">
        <f>'Fixed data'!$G$6*O86/1000000</f>
        <v>4.8181189378394419E-2</v>
      </c>
      <c r="P65" s="35">
        <f>'Fixed data'!$G$6*P86/1000000</f>
        <v>4.8181189378394419E-2</v>
      </c>
      <c r="Q65" s="35">
        <f>'Fixed data'!$G$6*Q86/1000000</f>
        <v>4.8181189378394419E-2</v>
      </c>
      <c r="R65" s="35">
        <f>'Fixed data'!$G$6*R86/1000000</f>
        <v>4.8181189378394419E-2</v>
      </c>
      <c r="S65" s="35">
        <f>'Fixed data'!$G$6*S86/1000000</f>
        <v>4.8181189378394419E-2</v>
      </c>
      <c r="T65" s="35">
        <f>'Fixed data'!$G$6*T86/1000000</f>
        <v>4.8181189378394419E-2</v>
      </c>
      <c r="U65" s="35">
        <f>'Fixed data'!$G$6*U86/1000000</f>
        <v>4.8181189378394419E-2</v>
      </c>
      <c r="V65" s="35">
        <f>'Fixed data'!$G$6*V86/1000000</f>
        <v>4.8181189378394419E-2</v>
      </c>
      <c r="W65" s="35">
        <f>'Fixed data'!$G$6*W86/1000000</f>
        <v>4.8181189378394419E-2</v>
      </c>
      <c r="X65" s="35">
        <f>'Fixed data'!$G$6*X86/1000000</f>
        <v>4.8181189378394419E-2</v>
      </c>
      <c r="Y65" s="35">
        <f>'Fixed data'!$G$6*Y86/1000000</f>
        <v>4.8181189378394419E-2</v>
      </c>
      <c r="Z65" s="35">
        <f>'Fixed data'!$G$6*Z86/1000000</f>
        <v>4.8181189378394419E-2</v>
      </c>
      <c r="AA65" s="35">
        <f>'Fixed data'!$G$6*AA86/1000000</f>
        <v>4.8181189378394419E-2</v>
      </c>
      <c r="AB65" s="35">
        <f>'Fixed data'!$G$6*AB86/1000000</f>
        <v>4.8181189378394419E-2</v>
      </c>
      <c r="AC65" s="35">
        <f>'Fixed data'!$G$6*AC86/1000000</f>
        <v>4.8181189378394419E-2</v>
      </c>
      <c r="AD65" s="35">
        <f>'Fixed data'!$G$6*AD86/1000000</f>
        <v>4.8181189378394419E-2</v>
      </c>
      <c r="AE65" s="35">
        <f>'Fixed data'!$G$6*AE86/1000000</f>
        <v>4.8181189378394419E-2</v>
      </c>
      <c r="AF65" s="35">
        <f>'Fixed data'!$G$6*AF86/1000000</f>
        <v>4.8181189378394419E-2</v>
      </c>
      <c r="AG65" s="35">
        <f>'Fixed data'!$G$6*AG86/1000000</f>
        <v>4.8181189378394419E-2</v>
      </c>
      <c r="AH65" s="35">
        <f>'Fixed data'!$G$6*AH86/1000000</f>
        <v>4.8181189378394419E-2</v>
      </c>
      <c r="AI65" s="35">
        <f>'Fixed data'!$G$6*AI86/1000000</f>
        <v>4.8181189378394419E-2</v>
      </c>
      <c r="AJ65" s="35">
        <f>'Fixed data'!$G$6*AJ86/1000000</f>
        <v>4.8181189378394419E-2</v>
      </c>
      <c r="AK65" s="35">
        <f>'Fixed data'!$G$6*AK86/1000000</f>
        <v>4.8181189378394419E-2</v>
      </c>
      <c r="AL65" s="35">
        <f>'Fixed data'!$G$6*AL86/1000000</f>
        <v>4.8181189378394419E-2</v>
      </c>
      <c r="AM65" s="35">
        <f>'Fixed data'!$G$6*AM86/1000000</f>
        <v>4.8181189378394419E-2</v>
      </c>
      <c r="AN65" s="35">
        <f>'Fixed data'!$G$6*AN86/1000000</f>
        <v>4.8181189378394419E-2</v>
      </c>
      <c r="AO65" s="35">
        <f>'Fixed data'!$G$6*AO86/1000000</f>
        <v>4.8181189378394419E-2</v>
      </c>
      <c r="AP65" s="35">
        <f>'Fixed data'!$G$6*AP86/1000000</f>
        <v>4.8181189378394419E-2</v>
      </c>
      <c r="AQ65" s="35">
        <f>'Fixed data'!$G$6*AQ86/1000000</f>
        <v>4.8181189378394419E-2</v>
      </c>
      <c r="AR65" s="35">
        <f>'Fixed data'!$G$6*AR86/1000000</f>
        <v>4.8181189378394419E-2</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4"/>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4"/>
      <c r="B67" s="9" t="s">
        <v>295</v>
      </c>
      <c r="C67" s="11"/>
      <c r="D67" s="11" t="s">
        <v>39</v>
      </c>
      <c r="E67" s="81">
        <f>'Fixed data'!$G$7*E$88/1000000</f>
        <v>0</v>
      </c>
      <c r="F67" s="81">
        <f>'Fixed data'!$G$7*F$88/1000000</f>
        <v>0</v>
      </c>
      <c r="G67" s="81">
        <f>'Fixed data'!$G$7*G$88/1000000</f>
        <v>0</v>
      </c>
      <c r="H67" s="81">
        <f>'Fixed data'!$G$7*H$88/1000000</f>
        <v>0</v>
      </c>
      <c r="I67" s="81">
        <f>'Fixed data'!$G$7*I$88/1000000</f>
        <v>0</v>
      </c>
      <c r="J67" s="81">
        <f>'Fixed data'!$G$7*J$88/1000000</f>
        <v>0</v>
      </c>
      <c r="K67" s="81">
        <f>'Fixed data'!$G$7*K$88/1000000</f>
        <v>0</v>
      </c>
      <c r="L67" s="81">
        <f>'Fixed data'!$G$7*L$88/1000000</f>
        <v>0</v>
      </c>
      <c r="M67" s="81">
        <f>'Fixed data'!$G$7*M$88/1000000</f>
        <v>0</v>
      </c>
      <c r="N67" s="81">
        <f>'Fixed data'!$G$7*N$88/1000000</f>
        <v>0</v>
      </c>
      <c r="O67" s="81">
        <f>'Fixed data'!$G$7*O$88/1000000</f>
        <v>0</v>
      </c>
      <c r="P67" s="81">
        <f>'Fixed data'!$G$7*P$88/1000000</f>
        <v>0</v>
      </c>
      <c r="Q67" s="81">
        <f>'Fixed data'!$G$7*Q$88/1000000</f>
        <v>0</v>
      </c>
      <c r="R67" s="81">
        <f>'Fixed data'!$G$7*R$88/1000000</f>
        <v>0</v>
      </c>
      <c r="S67" s="81">
        <f>'Fixed data'!$G$7*S$88/1000000</f>
        <v>0</v>
      </c>
      <c r="T67" s="81">
        <f>'Fixed data'!$G$7*T$88/1000000</f>
        <v>0</v>
      </c>
      <c r="U67" s="81">
        <f>'Fixed data'!$G$7*U$88/1000000</f>
        <v>0</v>
      </c>
      <c r="V67" s="81">
        <f>'Fixed data'!$G$7*V$88/1000000</f>
        <v>0</v>
      </c>
      <c r="W67" s="81">
        <f>'Fixed data'!$G$7*W$88/1000000</f>
        <v>0</v>
      </c>
      <c r="X67" s="81">
        <f>'Fixed data'!$G$7*X$88/1000000</f>
        <v>0</v>
      </c>
      <c r="Y67" s="81">
        <f>'Fixed data'!$G$7*Y$88/1000000</f>
        <v>0</v>
      </c>
      <c r="Z67" s="81">
        <f>'Fixed data'!$G$7*Z$88/1000000</f>
        <v>0</v>
      </c>
      <c r="AA67" s="81">
        <f>'Fixed data'!$G$7*AA$88/1000000</f>
        <v>0</v>
      </c>
      <c r="AB67" s="81">
        <f>'Fixed data'!$G$7*AB$88/1000000</f>
        <v>0</v>
      </c>
      <c r="AC67" s="81">
        <f>'Fixed data'!$G$7*AC$88/1000000</f>
        <v>0</v>
      </c>
      <c r="AD67" s="81">
        <f>'Fixed data'!$G$7*AD$88/1000000</f>
        <v>0</v>
      </c>
      <c r="AE67" s="81">
        <f>'Fixed data'!$G$7*AE$88/1000000</f>
        <v>0</v>
      </c>
      <c r="AF67" s="81">
        <f>'Fixed data'!$G$7*AF$88/1000000</f>
        <v>0</v>
      </c>
      <c r="AG67" s="81">
        <f>'Fixed data'!$G$7*AG$88/1000000</f>
        <v>0</v>
      </c>
      <c r="AH67" s="81">
        <f>'Fixed data'!$G$7*AH$88/1000000</f>
        <v>0</v>
      </c>
      <c r="AI67" s="81">
        <f>'Fixed data'!$G$7*AI$88/1000000</f>
        <v>0</v>
      </c>
      <c r="AJ67" s="81">
        <f>'Fixed data'!$G$7*AJ$88/1000000</f>
        <v>0</v>
      </c>
      <c r="AK67" s="81">
        <f>'Fixed data'!$G$7*AK$88/1000000</f>
        <v>0</v>
      </c>
      <c r="AL67" s="81">
        <f>'Fixed data'!$G$7*AL$88/1000000</f>
        <v>0</v>
      </c>
      <c r="AM67" s="81">
        <f>'Fixed data'!$G$7*AM$88/1000000</f>
        <v>0</v>
      </c>
      <c r="AN67" s="81">
        <f>'Fixed data'!$G$7*AN$88/1000000</f>
        <v>0</v>
      </c>
      <c r="AO67" s="81">
        <f>'Fixed data'!$G$7*AO$88/1000000</f>
        <v>0</v>
      </c>
      <c r="AP67" s="81">
        <f>'Fixed data'!$G$7*AP$88/1000000</f>
        <v>0</v>
      </c>
      <c r="AQ67" s="81">
        <f>'Fixed data'!$G$7*AQ$88/1000000</f>
        <v>0</v>
      </c>
      <c r="AR67" s="81">
        <f>'Fixed data'!$G$7*AR$88/1000000</f>
        <v>0</v>
      </c>
      <c r="AS67" s="81">
        <f>'Fixed data'!$G$7*AS$88/1000000</f>
        <v>0</v>
      </c>
      <c r="AT67" s="81">
        <f>'Fixed data'!$G$7*AT$88/1000000</f>
        <v>0</v>
      </c>
      <c r="AU67" s="81">
        <f>'Fixed data'!$G$7*AU$88/1000000</f>
        <v>0</v>
      </c>
      <c r="AV67" s="81">
        <f>'Fixed data'!$G$7*AV$88/1000000</f>
        <v>0</v>
      </c>
      <c r="AW67" s="81">
        <f>'Fixed data'!$G$7*AW$88/1000000</f>
        <v>0</v>
      </c>
      <c r="AX67" s="81">
        <f>'Fixed data'!$G$7*AX$88/1000000</f>
        <v>0</v>
      </c>
      <c r="AY67" s="81">
        <f>'Fixed data'!$G$7*AY$88/1000000</f>
        <v>0</v>
      </c>
      <c r="AZ67" s="81">
        <f>'Fixed data'!$G$7*AZ$88/1000000</f>
        <v>0</v>
      </c>
      <c r="BA67" s="81">
        <f>'Fixed data'!$G$7*BA$88/1000000</f>
        <v>0</v>
      </c>
      <c r="BB67" s="81">
        <f>'Fixed data'!$G$7*BB$88/1000000</f>
        <v>0</v>
      </c>
      <c r="BC67" s="81">
        <f>'Fixed data'!$G$7*BC$88/1000000</f>
        <v>0</v>
      </c>
      <c r="BD67" s="81">
        <f>'Fixed data'!$G$7*BD$88/1000000</f>
        <v>0</v>
      </c>
    </row>
    <row r="68" spans="1:56" ht="15" customHeight="1" x14ac:dyDescent="0.3">
      <c r="A68" s="194"/>
      <c r="B68" s="9" t="s">
        <v>296</v>
      </c>
      <c r="C68" s="9"/>
      <c r="D68" s="9" t="s">
        <v>39</v>
      </c>
      <c r="E68" s="81">
        <f>'Fixed data'!$G$8*E89/1000000</f>
        <v>0</v>
      </c>
      <c r="F68" s="81">
        <f>'Fixed data'!$G$8*F89/1000000</f>
        <v>0</v>
      </c>
      <c r="G68" s="81">
        <f>'Fixed data'!$G$8*G89/1000000</f>
        <v>0</v>
      </c>
      <c r="H68" s="81">
        <f>'Fixed data'!$G$8*H89/1000000</f>
        <v>0</v>
      </c>
      <c r="I68" s="81">
        <f>'Fixed data'!$G$8*I89/1000000</f>
        <v>0</v>
      </c>
      <c r="J68" s="81">
        <f>'Fixed data'!$G$8*J89/1000000</f>
        <v>0</v>
      </c>
      <c r="K68" s="81">
        <f>'Fixed data'!$G$8*K89/1000000</f>
        <v>0</v>
      </c>
      <c r="L68" s="81">
        <f>'Fixed data'!$G$8*L89/1000000</f>
        <v>0</v>
      </c>
      <c r="M68" s="81">
        <f>'Fixed data'!$G$8*M89/1000000</f>
        <v>0</v>
      </c>
      <c r="N68" s="81">
        <f>'Fixed data'!$G$8*N89/1000000</f>
        <v>0</v>
      </c>
      <c r="O68" s="81">
        <f>'Fixed data'!$G$8*O89/1000000</f>
        <v>0</v>
      </c>
      <c r="P68" s="81">
        <f>'Fixed data'!$G$8*P89/1000000</f>
        <v>0</v>
      </c>
      <c r="Q68" s="81">
        <f>'Fixed data'!$G$8*Q89/1000000</f>
        <v>0</v>
      </c>
      <c r="R68" s="81">
        <f>'Fixed data'!$G$8*R89/1000000</f>
        <v>0</v>
      </c>
      <c r="S68" s="81">
        <f>'Fixed data'!$G$8*S89/1000000</f>
        <v>0</v>
      </c>
      <c r="T68" s="81">
        <f>'Fixed data'!$G$8*T89/1000000</f>
        <v>0</v>
      </c>
      <c r="U68" s="81">
        <f>'Fixed data'!$G$8*U89/1000000</f>
        <v>0</v>
      </c>
      <c r="V68" s="81">
        <f>'Fixed data'!$G$8*V89/1000000</f>
        <v>0</v>
      </c>
      <c r="W68" s="81">
        <f>'Fixed data'!$G$8*W89/1000000</f>
        <v>0</v>
      </c>
      <c r="X68" s="81">
        <f>'Fixed data'!$G$8*X89/1000000</f>
        <v>0</v>
      </c>
      <c r="Y68" s="81">
        <f>'Fixed data'!$G$8*Y89/1000000</f>
        <v>0</v>
      </c>
      <c r="Z68" s="81">
        <f>'Fixed data'!$G$8*Z89/1000000</f>
        <v>0</v>
      </c>
      <c r="AA68" s="81">
        <f>'Fixed data'!$G$8*AA89/1000000</f>
        <v>0</v>
      </c>
      <c r="AB68" s="81">
        <f>'Fixed data'!$G$8*AB89/1000000</f>
        <v>0</v>
      </c>
      <c r="AC68" s="81">
        <f>'Fixed data'!$G$8*AC89/1000000</f>
        <v>0</v>
      </c>
      <c r="AD68" s="81">
        <f>'Fixed data'!$G$8*AD89/1000000</f>
        <v>0</v>
      </c>
      <c r="AE68" s="81">
        <f>'Fixed data'!$G$8*AE89/1000000</f>
        <v>0</v>
      </c>
      <c r="AF68" s="81">
        <f>'Fixed data'!$G$8*AF89/1000000</f>
        <v>0</v>
      </c>
      <c r="AG68" s="81">
        <f>'Fixed data'!$G$8*AG89/1000000</f>
        <v>0</v>
      </c>
      <c r="AH68" s="81">
        <f>'Fixed data'!$G$8*AH89/1000000</f>
        <v>0</v>
      </c>
      <c r="AI68" s="81">
        <f>'Fixed data'!$G$8*AI89/1000000</f>
        <v>0</v>
      </c>
      <c r="AJ68" s="81">
        <f>'Fixed data'!$G$8*AJ89/1000000</f>
        <v>0</v>
      </c>
      <c r="AK68" s="81">
        <f>'Fixed data'!$G$8*AK89/1000000</f>
        <v>0</v>
      </c>
      <c r="AL68" s="81">
        <f>'Fixed data'!$G$8*AL89/1000000</f>
        <v>0</v>
      </c>
      <c r="AM68" s="81">
        <f>'Fixed data'!$G$8*AM89/1000000</f>
        <v>0</v>
      </c>
      <c r="AN68" s="81">
        <f>'Fixed data'!$G$8*AN89/1000000</f>
        <v>0</v>
      </c>
      <c r="AO68" s="81">
        <f>'Fixed data'!$G$8*AO89/1000000</f>
        <v>0</v>
      </c>
      <c r="AP68" s="81">
        <f>'Fixed data'!$G$8*AP89/1000000</f>
        <v>0</v>
      </c>
      <c r="AQ68" s="81">
        <f>'Fixed data'!$G$8*AQ89/1000000</f>
        <v>0</v>
      </c>
      <c r="AR68" s="81">
        <f>'Fixed data'!$G$8*AR89/1000000</f>
        <v>0</v>
      </c>
      <c r="AS68" s="81">
        <f>'Fixed data'!$G$8*AS89/1000000</f>
        <v>0</v>
      </c>
      <c r="AT68" s="81">
        <f>'Fixed data'!$G$8*AT89/1000000</f>
        <v>0</v>
      </c>
      <c r="AU68" s="81">
        <f>'Fixed data'!$G$8*AU89/1000000</f>
        <v>0</v>
      </c>
      <c r="AV68" s="81">
        <f>'Fixed data'!$G$8*AV89/1000000</f>
        <v>0</v>
      </c>
      <c r="AW68" s="81">
        <f>'Fixed data'!$G$8*AW89/1000000</f>
        <v>0</v>
      </c>
      <c r="AX68" s="81">
        <f>'Fixed data'!$G$8*AX89/1000000</f>
        <v>0</v>
      </c>
      <c r="AY68" s="81">
        <f>'Fixed data'!$G$8*AY89/1000000</f>
        <v>0</v>
      </c>
      <c r="AZ68" s="81">
        <f>'Fixed data'!$G$8*AZ89/1000000</f>
        <v>0</v>
      </c>
      <c r="BA68" s="81">
        <f>'Fixed data'!$G$8*BA89/1000000</f>
        <v>0</v>
      </c>
      <c r="BB68" s="81">
        <f>'Fixed data'!$G$8*BB89/1000000</f>
        <v>0</v>
      </c>
      <c r="BC68" s="81">
        <f>'Fixed data'!$G$8*BC89/1000000</f>
        <v>0</v>
      </c>
      <c r="BD68" s="81">
        <f>'Fixed data'!$G$8*BD89/1000000</f>
        <v>0</v>
      </c>
    </row>
    <row r="69" spans="1:56" ht="15" customHeight="1" x14ac:dyDescent="0.3">
      <c r="A69" s="194"/>
      <c r="B69" s="4" t="s">
        <v>200</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4"/>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4"/>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4"/>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4"/>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4"/>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4"/>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5"/>
      <c r="B76" s="13" t="s">
        <v>98</v>
      </c>
      <c r="C76" s="13"/>
      <c r="D76" s="13" t="s">
        <v>39</v>
      </c>
      <c r="E76" s="53">
        <f>SUM(E65:E75)</f>
        <v>0</v>
      </c>
      <c r="F76" s="53">
        <f t="shared" ref="F76:BD76" si="9">SUM(F65:F75)</f>
        <v>1.2212071105712798E-2</v>
      </c>
      <c r="G76" s="53">
        <f t="shared" si="9"/>
        <v>2.7005354983404863E-2</v>
      </c>
      <c r="H76" s="53">
        <f t="shared" si="9"/>
        <v>3.8883878566889275E-2</v>
      </c>
      <c r="I76" s="53">
        <f t="shared" si="9"/>
        <v>4.8181189378394419E-2</v>
      </c>
      <c r="J76" s="53">
        <f t="shared" si="9"/>
        <v>4.8181189378394419E-2</v>
      </c>
      <c r="K76" s="53">
        <f t="shared" si="9"/>
        <v>4.8181189378394419E-2</v>
      </c>
      <c r="L76" s="53">
        <f t="shared" si="9"/>
        <v>4.8181189378394419E-2</v>
      </c>
      <c r="M76" s="53">
        <f t="shared" si="9"/>
        <v>4.8181189378394419E-2</v>
      </c>
      <c r="N76" s="53">
        <f t="shared" si="9"/>
        <v>4.8181189378394419E-2</v>
      </c>
      <c r="O76" s="53">
        <f t="shared" si="9"/>
        <v>4.8181189378394419E-2</v>
      </c>
      <c r="P76" s="53">
        <f t="shared" si="9"/>
        <v>4.8181189378394419E-2</v>
      </c>
      <c r="Q76" s="53">
        <f t="shared" si="9"/>
        <v>4.8181189378394419E-2</v>
      </c>
      <c r="R76" s="53">
        <f t="shared" si="9"/>
        <v>4.8181189378394419E-2</v>
      </c>
      <c r="S76" s="53">
        <f t="shared" si="9"/>
        <v>4.8181189378394419E-2</v>
      </c>
      <c r="T76" s="53">
        <f t="shared" si="9"/>
        <v>4.8181189378394419E-2</v>
      </c>
      <c r="U76" s="53">
        <f t="shared" si="9"/>
        <v>4.8181189378394419E-2</v>
      </c>
      <c r="V76" s="53">
        <f t="shared" si="9"/>
        <v>4.8181189378394419E-2</v>
      </c>
      <c r="W76" s="53">
        <f t="shared" si="9"/>
        <v>4.8181189378394419E-2</v>
      </c>
      <c r="X76" s="53">
        <f t="shared" si="9"/>
        <v>4.8181189378394419E-2</v>
      </c>
      <c r="Y76" s="53">
        <f t="shared" si="9"/>
        <v>4.8181189378394419E-2</v>
      </c>
      <c r="Z76" s="53">
        <f t="shared" si="9"/>
        <v>4.8181189378394419E-2</v>
      </c>
      <c r="AA76" s="53">
        <f t="shared" si="9"/>
        <v>4.8181189378394419E-2</v>
      </c>
      <c r="AB76" s="53">
        <f t="shared" si="9"/>
        <v>4.8181189378394419E-2</v>
      </c>
      <c r="AC76" s="53">
        <f t="shared" si="9"/>
        <v>4.8181189378394419E-2</v>
      </c>
      <c r="AD76" s="53">
        <f t="shared" si="9"/>
        <v>4.8181189378394419E-2</v>
      </c>
      <c r="AE76" s="53">
        <f t="shared" si="9"/>
        <v>4.8181189378394419E-2</v>
      </c>
      <c r="AF76" s="53">
        <f t="shared" si="9"/>
        <v>4.8181189378394419E-2</v>
      </c>
      <c r="AG76" s="53">
        <f t="shared" si="9"/>
        <v>4.8181189378394419E-2</v>
      </c>
      <c r="AH76" s="53">
        <f t="shared" si="9"/>
        <v>4.8181189378394419E-2</v>
      </c>
      <c r="AI76" s="53">
        <f t="shared" si="9"/>
        <v>4.8181189378394419E-2</v>
      </c>
      <c r="AJ76" s="53">
        <f t="shared" si="9"/>
        <v>4.8181189378394419E-2</v>
      </c>
      <c r="AK76" s="53">
        <f t="shared" si="9"/>
        <v>4.8181189378394419E-2</v>
      </c>
      <c r="AL76" s="53">
        <f t="shared" si="9"/>
        <v>4.8181189378394419E-2</v>
      </c>
      <c r="AM76" s="53">
        <f t="shared" si="9"/>
        <v>4.8181189378394419E-2</v>
      </c>
      <c r="AN76" s="53">
        <f t="shared" si="9"/>
        <v>4.8181189378394419E-2</v>
      </c>
      <c r="AO76" s="53">
        <f t="shared" si="9"/>
        <v>4.8181189378394419E-2</v>
      </c>
      <c r="AP76" s="53">
        <f t="shared" si="9"/>
        <v>4.8181189378394419E-2</v>
      </c>
      <c r="AQ76" s="53">
        <f t="shared" si="9"/>
        <v>4.8181189378394419E-2</v>
      </c>
      <c r="AR76" s="53">
        <f t="shared" si="9"/>
        <v>4.8181189378394419E-2</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4"/>
      <c r="B77" s="14" t="s">
        <v>16</v>
      </c>
      <c r="C77" s="14"/>
      <c r="D77" s="14" t="s">
        <v>39</v>
      </c>
      <c r="E77" s="54">
        <f>IF('Fixed data'!$G$19=FALSE,E64+E76,E64)</f>
        <v>0</v>
      </c>
      <c r="F77" s="54">
        <f>IF('Fixed data'!$G$19=FALSE,F64+F76,F64)</f>
        <v>-1.9714379094124428E-2</v>
      </c>
      <c r="G77" s="54">
        <f>IF('Fixed data'!$G$19=FALSE,G64+G76,G64)</f>
        <v>1.5896471890008673E-2</v>
      </c>
      <c r="H77" s="54">
        <f>IF('Fixed data'!$G$19=FALSE,H64+H76,H64)</f>
        <v>1.7298907587695866E-3</v>
      </c>
      <c r="I77" s="54">
        <f>IF('Fixed data'!$G$19=FALSE,I64+I76,I64)</f>
        <v>3.8606952825875229E-2</v>
      </c>
      <c r="J77" s="54">
        <f>IF('Fixed data'!$G$19=FALSE,J64+J76,J64)</f>
        <v>3.8746723585458283E-2</v>
      </c>
      <c r="K77" s="54">
        <f>IF('Fixed data'!$G$19=FALSE,K64+K76,K64)</f>
        <v>3.8886494345041336E-2</v>
      </c>
      <c r="L77" s="54">
        <f>IF('Fixed data'!$G$19=FALSE,L64+L76,L64)</f>
        <v>3.902626510462439E-2</v>
      </c>
      <c r="M77" s="54">
        <f>IF('Fixed data'!$G$19=FALSE,M64+M76,M64)</f>
        <v>3.9166035864207444E-2</v>
      </c>
      <c r="N77" s="54">
        <f>IF('Fixed data'!$G$19=FALSE,N64+N76,N64)</f>
        <v>3.9305806623790504E-2</v>
      </c>
      <c r="O77" s="54">
        <f>IF('Fixed data'!$G$19=FALSE,O64+O76,O64)</f>
        <v>3.9445577383373558E-2</v>
      </c>
      <c r="P77" s="54">
        <f>IF('Fixed data'!$G$19=FALSE,P64+P76,P64)</f>
        <v>3.9585348142956611E-2</v>
      </c>
      <c r="Q77" s="54">
        <f>IF('Fixed data'!$G$19=FALSE,Q64+Q76,Q64)</f>
        <v>3.9725118902539672E-2</v>
      </c>
      <c r="R77" s="54">
        <f>IF('Fixed data'!$G$19=FALSE,R64+R76,R64)</f>
        <v>3.9864889662122725E-2</v>
      </c>
      <c r="S77" s="54">
        <f>IF('Fixed data'!$G$19=FALSE,S64+S76,S64)</f>
        <v>4.0004660421705779E-2</v>
      </c>
      <c r="T77" s="54">
        <f>IF('Fixed data'!$G$19=FALSE,T64+T76,T64)</f>
        <v>4.0144431181288839E-2</v>
      </c>
      <c r="U77" s="54">
        <f>IF('Fixed data'!$G$19=FALSE,U64+U76,U64)</f>
        <v>4.0284201940871893E-2</v>
      </c>
      <c r="V77" s="54">
        <f>IF('Fixed data'!$G$19=FALSE,V64+V76,V64)</f>
        <v>4.0423972700454947E-2</v>
      </c>
      <c r="W77" s="54">
        <f>IF('Fixed data'!$G$19=FALSE,W64+W76,W64)</f>
        <v>4.0563743460038007E-2</v>
      </c>
      <c r="X77" s="54">
        <f>IF('Fixed data'!$G$19=FALSE,X64+X76,X64)</f>
        <v>4.0703514219621061E-2</v>
      </c>
      <c r="Y77" s="54">
        <f>IF('Fixed data'!$G$19=FALSE,Y64+Y76,Y64)</f>
        <v>4.0843284979204114E-2</v>
      </c>
      <c r="Z77" s="54">
        <f>IF('Fixed data'!$G$19=FALSE,Z64+Z76,Z64)</f>
        <v>4.0983055738787175E-2</v>
      </c>
      <c r="AA77" s="54">
        <f>IF('Fixed data'!$G$19=FALSE,AA64+AA76,AA64)</f>
        <v>4.1122826498370228E-2</v>
      </c>
      <c r="AB77" s="54">
        <f>IF('Fixed data'!$G$19=FALSE,AB64+AB76,AB64)</f>
        <v>4.1262597257953289E-2</v>
      </c>
      <c r="AC77" s="54">
        <f>IF('Fixed data'!$G$19=FALSE,AC64+AC76,AC64)</f>
        <v>4.1402368017536342E-2</v>
      </c>
      <c r="AD77" s="54">
        <f>IF('Fixed data'!$G$19=FALSE,AD64+AD76,AD64)</f>
        <v>4.1542138777119403E-2</v>
      </c>
      <c r="AE77" s="54">
        <f>IF('Fixed data'!$G$19=FALSE,AE64+AE76,AE64)</f>
        <v>4.1681909536702456E-2</v>
      </c>
      <c r="AF77" s="54">
        <f>IF('Fixed data'!$G$19=FALSE,AF64+AF76,AF64)</f>
        <v>4.182168029628551E-2</v>
      </c>
      <c r="AG77" s="54">
        <f>IF('Fixed data'!$G$19=FALSE,AG64+AG76,AG64)</f>
        <v>4.196145105586857E-2</v>
      </c>
      <c r="AH77" s="54">
        <f>IF('Fixed data'!$G$19=FALSE,AH64+AH76,AH64)</f>
        <v>4.2101221815451624E-2</v>
      </c>
      <c r="AI77" s="54">
        <f>IF('Fixed data'!$G$19=FALSE,AI64+AI76,AI64)</f>
        <v>4.2240992575034678E-2</v>
      </c>
      <c r="AJ77" s="54">
        <f>IF('Fixed data'!$G$19=FALSE,AJ64+AJ76,AJ64)</f>
        <v>4.2380763334617738E-2</v>
      </c>
      <c r="AK77" s="54">
        <f>IF('Fixed data'!$G$19=FALSE,AK64+AK76,AK64)</f>
        <v>4.2520534094200792E-2</v>
      </c>
      <c r="AL77" s="54">
        <f>IF('Fixed data'!$G$19=FALSE,AL64+AL76,AL64)</f>
        <v>4.2660304853783845E-2</v>
      </c>
      <c r="AM77" s="54">
        <f>IF('Fixed data'!$G$19=FALSE,AM64+AM76,AM64)</f>
        <v>4.2800075613366906E-2</v>
      </c>
      <c r="AN77" s="54">
        <f>IF('Fixed data'!$G$19=FALSE,AN64+AN76,AN64)</f>
        <v>4.2939846372949959E-2</v>
      </c>
      <c r="AO77" s="54">
        <f>IF('Fixed data'!$G$19=FALSE,AO64+AO76,AO64)</f>
        <v>4.3079617132533013E-2</v>
      </c>
      <c r="AP77" s="54">
        <f>IF('Fixed data'!$G$19=FALSE,AP64+AP76,AP64)</f>
        <v>4.3219387892116073E-2</v>
      </c>
      <c r="AQ77" s="54">
        <f>IF('Fixed data'!$G$19=FALSE,AQ64+AQ76,AQ64)</f>
        <v>4.3359158651699127E-2</v>
      </c>
      <c r="AR77" s="54">
        <f>IF('Fixed data'!$G$19=FALSE,AR64+AR76,AR64)</f>
        <v>4.3498929411282181E-2</v>
      </c>
      <c r="AS77" s="54">
        <f>IF('Fixed data'!$G$19=FALSE,AS64+AS76,AS64)</f>
        <v>-4.5424892075291799E-3</v>
      </c>
      <c r="AT77" s="54">
        <f>IF('Fixed data'!$G$19=FALSE,AT64+AT76,AT64)</f>
        <v>-4.4027184479461237E-3</v>
      </c>
      <c r="AU77" s="54">
        <f>IF('Fixed data'!$G$19=FALSE,AU64+AU76,AU64)</f>
        <v>-4.2629476883630675E-3</v>
      </c>
      <c r="AV77" s="54">
        <f>IF('Fixed data'!$G$19=FALSE,AV64+AV76,AV64)</f>
        <v>-4.1231769287800113E-3</v>
      </c>
      <c r="AW77" s="54">
        <f>IF('Fixed data'!$G$19=FALSE,AW64+AW76,AW64)</f>
        <v>-3.9834061691969552E-3</v>
      </c>
      <c r="AX77" s="54">
        <f>IF('Fixed data'!$G$19=FALSE,AX64+AX76,AX64)</f>
        <v>-3.843635409613899E-3</v>
      </c>
      <c r="AY77" s="54">
        <f>IF('Fixed data'!$G$19=FALSE,AY64+AY76,AY64)</f>
        <v>-3.7038646500308432E-3</v>
      </c>
      <c r="AZ77" s="54">
        <f>IF('Fixed data'!$G$19=FALSE,AZ64+AZ76,AZ64)</f>
        <v>-2.0140907172638994E-3</v>
      </c>
      <c r="BA77" s="54">
        <f>IF('Fixed data'!$G$19=FALSE,BA64+BA76,BA64)</f>
        <v>-1.6117263963603553E-3</v>
      </c>
      <c r="BB77" s="54">
        <f>IF('Fixed data'!$G$19=FALSE,BB64+BB76,BB64)</f>
        <v>-3.0270924655795286E-18</v>
      </c>
      <c r="BC77" s="54">
        <f>IF('Fixed data'!$G$19=FALSE,BC64+BC76,BC64)</f>
        <v>-3.0270924655795286E-18</v>
      </c>
      <c r="BD77" s="54">
        <f>IF('Fixed data'!$G$19=FALSE,BD64+BD76,BD64)</f>
        <v>-3.0270924655795286E-18</v>
      </c>
    </row>
    <row r="78" spans="1:56" ht="15.75" outlineLevel="1" x14ac:dyDescent="0.3">
      <c r="A78" s="74"/>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4"/>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4"/>
      <c r="B80" s="11" t="s">
        <v>17</v>
      </c>
      <c r="C80" s="14"/>
      <c r="D80" s="9" t="s">
        <v>39</v>
      </c>
      <c r="E80" s="55">
        <f>IF('Fixed data'!$G$19=TRUE,(E77-SUM(E70:E71))*E78+SUM(E70:E71)*E79,E77*E78)</f>
        <v>0</v>
      </c>
      <c r="F80" s="55">
        <f t="shared" ref="F80:BD80" si="10">F77*F78</f>
        <v>-1.8403583835444867E-2</v>
      </c>
      <c r="G80" s="55">
        <f t="shared" si="10"/>
        <v>1.4337706867050083E-2</v>
      </c>
      <c r="H80" s="55">
        <f t="shared" si="10"/>
        <v>1.5074998564973423E-3</v>
      </c>
      <c r="I80" s="55">
        <f t="shared" si="10"/>
        <v>3.2506018333559816E-2</v>
      </c>
      <c r="J80" s="55">
        <f t="shared" si="10"/>
        <v>3.1520484601584714E-2</v>
      </c>
      <c r="K80" s="55">
        <f t="shared" si="10"/>
        <v>3.0564433047884941E-2</v>
      </c>
      <c r="L80" s="55">
        <f t="shared" si="10"/>
        <v>2.9636996716410763E-2</v>
      </c>
      <c r="M80" s="55">
        <f t="shared" si="10"/>
        <v>2.8737333571458221E-2</v>
      </c>
      <c r="N80" s="55">
        <f t="shared" si="10"/>
        <v>2.786462580364327E-2</v>
      </c>
      <c r="O80" s="55">
        <f t="shared" si="10"/>
        <v>2.7018079154317105E-2</v>
      </c>
      <c r="P80" s="55">
        <f t="shared" si="10"/>
        <v>2.6196922257969272E-2</v>
      </c>
      <c r="Q80" s="55">
        <f t="shared" si="10"/>
        <v>2.5400406002174428E-2</v>
      </c>
      <c r="R80" s="55">
        <f t="shared" si="10"/>
        <v>2.4627802904648211E-2</v>
      </c>
      <c r="S80" s="55">
        <f t="shared" si="10"/>
        <v>2.3878406506987214E-2</v>
      </c>
      <c r="T80" s="55">
        <f t="shared" si="10"/>
        <v>2.3151530784676723E-2</v>
      </c>
      <c r="U80" s="55">
        <f t="shared" si="10"/>
        <v>2.2446509572959555E-2</v>
      </c>
      <c r="V80" s="55">
        <f t="shared" si="10"/>
        <v>2.1762696008167801E-2</v>
      </c>
      <c r="W80" s="55">
        <f t="shared" si="10"/>
        <v>2.1099461984128265E-2</v>
      </c>
      <c r="X80" s="55">
        <f t="shared" si="10"/>
        <v>2.0456197623260938E-2</v>
      </c>
      <c r="Y80" s="55">
        <f t="shared" si="10"/>
        <v>1.9832310761998539E-2</v>
      </c>
      <c r="Z80" s="55">
        <f t="shared" si="10"/>
        <v>1.9227226450163164E-2</v>
      </c>
      <c r="AA80" s="55">
        <f t="shared" si="10"/>
        <v>1.8640386463944742E-2</v>
      </c>
      <c r="AB80" s="55">
        <f t="shared" si="10"/>
        <v>1.8071248832133735E-2</v>
      </c>
      <c r="AC80" s="55">
        <f t="shared" si="10"/>
        <v>1.7519287375268578E-2</v>
      </c>
      <c r="AD80" s="55">
        <f t="shared" si="10"/>
        <v>1.6983991257366309E-2</v>
      </c>
      <c r="AE80" s="55">
        <f t="shared" si="10"/>
        <v>1.6464864549912184E-2</v>
      </c>
      <c r="AF80" s="55">
        <f t="shared" si="10"/>
        <v>1.5961425807791932E-2</v>
      </c>
      <c r="AG80" s="55">
        <f t="shared" si="10"/>
        <v>1.5473207656857448E-2</v>
      </c>
      <c r="AH80" s="55">
        <f t="shared" si="10"/>
        <v>1.4999756392824084E-2</v>
      </c>
      <c r="AI80" s="55">
        <f t="shared" si="10"/>
        <v>1.6895854028858268E-2</v>
      </c>
      <c r="AJ80" s="55">
        <f t="shared" si="10"/>
        <v>1.6458019937826113E-2</v>
      </c>
      <c r="AK80" s="55">
        <f t="shared" si="10"/>
        <v>1.6031357378700647E-2</v>
      </c>
      <c r="AL80" s="55">
        <f t="shared" si="10"/>
        <v>1.5615587013193726E-2</v>
      </c>
      <c r="AM80" s="55">
        <f t="shared" si="10"/>
        <v>1.5210436297934228E-2</v>
      </c>
      <c r="AN80" s="55">
        <f t="shared" si="10"/>
        <v>1.48156393256205E-2</v>
      </c>
      <c r="AO80" s="55">
        <f t="shared" si="10"/>
        <v>1.4430936669661609E-2</v>
      </c>
      <c r="AP80" s="55">
        <f t="shared" si="10"/>
        <v>1.4056075232239059E-2</v>
      </c>
      <c r="AQ80" s="55">
        <f t="shared" si="10"/>
        <v>1.369080809572141E-2</v>
      </c>
      <c r="AR80" s="55">
        <f t="shared" si="10"/>
        <v>1.3334894377365495E-2</v>
      </c>
      <c r="AS80" s="55">
        <f t="shared" si="10"/>
        <v>-1.3519719812711251E-3</v>
      </c>
      <c r="AT80" s="55">
        <f t="shared" si="10"/>
        <v>-1.272206106342654E-3</v>
      </c>
      <c r="AU80" s="55">
        <f t="shared" si="10"/>
        <v>-1.1959398603023305E-3</v>
      </c>
      <c r="AV80" s="55">
        <f t="shared" si="10"/>
        <v>-1.1230370495618315E-3</v>
      </c>
      <c r="AW80" s="55">
        <f t="shared" si="10"/>
        <v>-1.053366445277634E-3</v>
      </c>
      <c r="AX80" s="55">
        <f t="shared" si="10"/>
        <v>-9.8680160968054936E-4</v>
      </c>
      <c r="AY80" s="55">
        <f t="shared" si="10"/>
        <v>-9.2322072831020618E-4</v>
      </c>
      <c r="AZ80" s="55">
        <f t="shared" si="10"/>
        <v>-4.8740753858027421E-4</v>
      </c>
      <c r="BA80" s="55">
        <f t="shared" si="10"/>
        <v>-3.7867558774463896E-4</v>
      </c>
      <c r="BB80" s="55">
        <f t="shared" si="10"/>
        <v>-6.9050122257691258E-19</v>
      </c>
      <c r="BC80" s="55">
        <f t="shared" si="10"/>
        <v>-6.7038953648243944E-19</v>
      </c>
      <c r="BD80" s="55">
        <f t="shared" si="10"/>
        <v>-6.5086362765285379E-19</v>
      </c>
    </row>
    <row r="81" spans="1:56" x14ac:dyDescent="0.3">
      <c r="A81" s="74"/>
      <c r="B81" s="15" t="s">
        <v>18</v>
      </c>
      <c r="C81" s="15"/>
      <c r="D81" s="14" t="s">
        <v>39</v>
      </c>
      <c r="E81" s="56">
        <f>+E80</f>
        <v>0</v>
      </c>
      <c r="F81" s="56">
        <f t="shared" ref="F81:BD81" si="11">+E81+F80</f>
        <v>-1.8403583835444867E-2</v>
      </c>
      <c r="G81" s="56">
        <f t="shared" si="11"/>
        <v>-4.065876968394784E-3</v>
      </c>
      <c r="H81" s="56">
        <f t="shared" si="11"/>
        <v>-2.5583771118974415E-3</v>
      </c>
      <c r="I81" s="56">
        <f t="shared" si="11"/>
        <v>2.9947641221662373E-2</v>
      </c>
      <c r="J81" s="56">
        <f t="shared" si="11"/>
        <v>6.1468125823247087E-2</v>
      </c>
      <c r="K81" s="56">
        <f t="shared" si="11"/>
        <v>9.2032558871132028E-2</v>
      </c>
      <c r="L81" s="56">
        <f t="shared" si="11"/>
        <v>0.12166955558754279</v>
      </c>
      <c r="M81" s="56">
        <f t="shared" si="11"/>
        <v>0.15040688915900102</v>
      </c>
      <c r="N81" s="56">
        <f t="shared" si="11"/>
        <v>0.17827151496264429</v>
      </c>
      <c r="O81" s="56">
        <f t="shared" si="11"/>
        <v>0.2052895941169614</v>
      </c>
      <c r="P81" s="56">
        <f t="shared" si="11"/>
        <v>0.23148651637493067</v>
      </c>
      <c r="Q81" s="56">
        <f t="shared" si="11"/>
        <v>0.25688692237710509</v>
      </c>
      <c r="R81" s="56">
        <f t="shared" si="11"/>
        <v>0.28151472528175331</v>
      </c>
      <c r="S81" s="56">
        <f t="shared" si="11"/>
        <v>0.3053931317887405</v>
      </c>
      <c r="T81" s="56">
        <f t="shared" si="11"/>
        <v>0.32854466257341725</v>
      </c>
      <c r="U81" s="56">
        <f t="shared" si="11"/>
        <v>0.35099117214637682</v>
      </c>
      <c r="V81" s="56">
        <f t="shared" si="11"/>
        <v>0.37275386815454464</v>
      </c>
      <c r="W81" s="56">
        <f t="shared" si="11"/>
        <v>0.39385333013867291</v>
      </c>
      <c r="X81" s="56">
        <f t="shared" si="11"/>
        <v>0.41430952776193386</v>
      </c>
      <c r="Y81" s="56">
        <f t="shared" si="11"/>
        <v>0.4341418385239324</v>
      </c>
      <c r="Z81" s="56">
        <f t="shared" si="11"/>
        <v>0.45336906497409557</v>
      </c>
      <c r="AA81" s="56">
        <f t="shared" si="11"/>
        <v>0.4720094514380403</v>
      </c>
      <c r="AB81" s="56">
        <f t="shared" si="11"/>
        <v>0.49008070027017403</v>
      </c>
      <c r="AC81" s="56">
        <f t="shared" si="11"/>
        <v>0.50759998764544256</v>
      </c>
      <c r="AD81" s="56">
        <f t="shared" si="11"/>
        <v>0.52458397890280883</v>
      </c>
      <c r="AE81" s="56">
        <f t="shared" si="11"/>
        <v>0.54104884345272097</v>
      </c>
      <c r="AF81" s="56">
        <f t="shared" si="11"/>
        <v>0.55701026926051289</v>
      </c>
      <c r="AG81" s="56">
        <f t="shared" si="11"/>
        <v>0.57248347691737034</v>
      </c>
      <c r="AH81" s="56">
        <f t="shared" si="11"/>
        <v>0.58748323331019447</v>
      </c>
      <c r="AI81" s="56">
        <f t="shared" si="11"/>
        <v>0.60437908733905277</v>
      </c>
      <c r="AJ81" s="56">
        <f t="shared" si="11"/>
        <v>0.62083710727687891</v>
      </c>
      <c r="AK81" s="56">
        <f t="shared" si="11"/>
        <v>0.63686846465557956</v>
      </c>
      <c r="AL81" s="56">
        <f t="shared" si="11"/>
        <v>0.65248405166877332</v>
      </c>
      <c r="AM81" s="56">
        <f t="shared" si="11"/>
        <v>0.66769448796670761</v>
      </c>
      <c r="AN81" s="56">
        <f t="shared" si="11"/>
        <v>0.68251012729232807</v>
      </c>
      <c r="AO81" s="56">
        <f t="shared" si="11"/>
        <v>0.69694106396198974</v>
      </c>
      <c r="AP81" s="56">
        <f t="shared" si="11"/>
        <v>0.7109971391942288</v>
      </c>
      <c r="AQ81" s="56">
        <f t="shared" si="11"/>
        <v>0.72468794728995023</v>
      </c>
      <c r="AR81" s="56">
        <f t="shared" si="11"/>
        <v>0.73802284166731569</v>
      </c>
      <c r="AS81" s="56">
        <f t="shared" si="11"/>
        <v>0.73667086968604456</v>
      </c>
      <c r="AT81" s="56">
        <f t="shared" si="11"/>
        <v>0.73539866357970196</v>
      </c>
      <c r="AU81" s="56">
        <f t="shared" si="11"/>
        <v>0.73420272371939965</v>
      </c>
      <c r="AV81" s="56">
        <f t="shared" si="11"/>
        <v>0.7330796866698378</v>
      </c>
      <c r="AW81" s="56">
        <f t="shared" si="11"/>
        <v>0.73202632022456016</v>
      </c>
      <c r="AX81" s="56">
        <f t="shared" si="11"/>
        <v>0.73103951861487959</v>
      </c>
      <c r="AY81" s="56">
        <f t="shared" si="11"/>
        <v>0.7301162978865694</v>
      </c>
      <c r="AZ81" s="56">
        <f t="shared" si="11"/>
        <v>0.72962889034798917</v>
      </c>
      <c r="BA81" s="56">
        <f t="shared" si="11"/>
        <v>0.72925021476024454</v>
      </c>
      <c r="BB81" s="56">
        <f t="shared" si="11"/>
        <v>0.72925021476024454</v>
      </c>
      <c r="BC81" s="56">
        <f t="shared" si="11"/>
        <v>0.72925021476024454</v>
      </c>
      <c r="BD81" s="56">
        <f t="shared" si="11"/>
        <v>0.72925021476024454</v>
      </c>
    </row>
    <row r="82" spans="1:56" x14ac:dyDescent="0.3">
      <c r="A82" s="74"/>
      <c r="B82" s="14"/>
    </row>
    <row r="83" spans="1:56" x14ac:dyDescent="0.3">
      <c r="A83" s="74"/>
      <c r="E83" s="55"/>
    </row>
    <row r="84" spans="1:56" x14ac:dyDescent="0.3">
      <c r="A84" s="114"/>
      <c r="B84" s="121" t="s">
        <v>214</v>
      </c>
      <c r="C84" s="115"/>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row>
    <row r="85" spans="1:56" x14ac:dyDescent="0.3">
      <c r="A85" s="117"/>
      <c r="B85" s="118" t="s">
        <v>315</v>
      </c>
      <c r="C85" s="119"/>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row>
    <row r="86" spans="1:56" ht="12.75" customHeight="1" x14ac:dyDescent="0.3">
      <c r="A86" s="196" t="s">
        <v>297</v>
      </c>
      <c r="B86" s="4" t="s">
        <v>209</v>
      </c>
      <c r="D86" s="4" t="s">
        <v>85</v>
      </c>
      <c r="E86" s="44">
        <f>'Workings template'!B32</f>
        <v>0</v>
      </c>
      <c r="F86" s="44">
        <f>'Workings template'!C32</f>
        <v>252.2046879505769</v>
      </c>
      <c r="G86" s="44">
        <f>'Workings template'!D32</f>
        <v>557.71679247740849</v>
      </c>
      <c r="H86" s="44">
        <f>'Workings template'!E32</f>
        <v>803.03302980956846</v>
      </c>
      <c r="I86" s="44">
        <f>'Workings template'!F32</f>
        <v>995.04185056547385</v>
      </c>
      <c r="J86" s="44">
        <f>'Workings template'!$F$32</f>
        <v>995.04185056547385</v>
      </c>
      <c r="K86" s="44">
        <f>'Workings template'!$F$32</f>
        <v>995.04185056547385</v>
      </c>
      <c r="L86" s="44">
        <f>'Workings template'!$F$32</f>
        <v>995.04185056547385</v>
      </c>
      <c r="M86" s="44">
        <f>'Workings template'!$F$32</f>
        <v>995.04185056547385</v>
      </c>
      <c r="N86" s="44">
        <f>'Workings template'!$F$32</f>
        <v>995.04185056547385</v>
      </c>
      <c r="O86" s="44">
        <f>'Workings template'!$F$32</f>
        <v>995.04185056547385</v>
      </c>
      <c r="P86" s="44">
        <f>'Workings template'!$F$32</f>
        <v>995.04185056547385</v>
      </c>
      <c r="Q86" s="44">
        <f>'Workings template'!$F$32</f>
        <v>995.04185056547385</v>
      </c>
      <c r="R86" s="44">
        <f>'Workings template'!$F$32</f>
        <v>995.04185056547385</v>
      </c>
      <c r="S86" s="44">
        <f>'Workings template'!$F$32</f>
        <v>995.04185056547385</v>
      </c>
      <c r="T86" s="44">
        <f>'Workings template'!$F$32</f>
        <v>995.04185056547385</v>
      </c>
      <c r="U86" s="44">
        <f>'Workings template'!$F$32</f>
        <v>995.04185056547385</v>
      </c>
      <c r="V86" s="44">
        <f>'Workings template'!$F$32</f>
        <v>995.04185056547385</v>
      </c>
      <c r="W86" s="44">
        <f>'Workings template'!$F$32</f>
        <v>995.04185056547385</v>
      </c>
      <c r="X86" s="44">
        <f>'Workings template'!$F$32</f>
        <v>995.04185056547385</v>
      </c>
      <c r="Y86" s="44">
        <f>'Workings template'!$F$32</f>
        <v>995.04185056547385</v>
      </c>
      <c r="Z86" s="44">
        <f>'Workings template'!$F$32</f>
        <v>995.04185056547385</v>
      </c>
      <c r="AA86" s="44">
        <f>'Workings template'!$F$32</f>
        <v>995.04185056547385</v>
      </c>
      <c r="AB86" s="44">
        <f>'Workings template'!$F$32</f>
        <v>995.04185056547385</v>
      </c>
      <c r="AC86" s="44">
        <f>'Workings template'!$F$32</f>
        <v>995.04185056547385</v>
      </c>
      <c r="AD86" s="44">
        <f>'Workings template'!$F$32</f>
        <v>995.04185056547385</v>
      </c>
      <c r="AE86" s="44">
        <f>'Workings template'!$F$32</f>
        <v>995.04185056547385</v>
      </c>
      <c r="AF86" s="44">
        <f>'Workings template'!$F$32</f>
        <v>995.04185056547385</v>
      </c>
      <c r="AG86" s="44">
        <f>'Workings template'!$F$32</f>
        <v>995.04185056547385</v>
      </c>
      <c r="AH86" s="44">
        <f>'Workings template'!$F$32</f>
        <v>995.04185056547385</v>
      </c>
      <c r="AI86" s="44">
        <f>'Workings template'!$F$32</f>
        <v>995.04185056547385</v>
      </c>
      <c r="AJ86" s="44">
        <f>'Workings template'!$F$32</f>
        <v>995.04185056547385</v>
      </c>
      <c r="AK86" s="44">
        <f>'Workings template'!$F$32</f>
        <v>995.04185056547385</v>
      </c>
      <c r="AL86" s="44">
        <f>'Workings template'!$F$32</f>
        <v>995.04185056547385</v>
      </c>
      <c r="AM86" s="44">
        <f>'Workings template'!$F$32</f>
        <v>995.04185056547385</v>
      </c>
      <c r="AN86" s="44">
        <f>'Workings template'!$F$32</f>
        <v>995.04185056547385</v>
      </c>
      <c r="AO86" s="44">
        <f>'Workings template'!$F$32</f>
        <v>995.04185056547385</v>
      </c>
      <c r="AP86" s="44">
        <f>'Workings template'!$F$32</f>
        <v>995.04185056547385</v>
      </c>
      <c r="AQ86" s="44">
        <f>'Workings template'!$F$32</f>
        <v>995.04185056547385</v>
      </c>
      <c r="AR86" s="44">
        <f>'Workings template'!$F$32</f>
        <v>995.04185056547385</v>
      </c>
      <c r="AS86" s="44"/>
      <c r="AT86" s="44"/>
      <c r="AU86" s="44"/>
      <c r="AV86" s="44"/>
      <c r="AW86" s="44"/>
      <c r="AX86" s="44"/>
      <c r="AY86" s="44"/>
      <c r="AZ86" s="44"/>
      <c r="BA86" s="44"/>
      <c r="BB86" s="44"/>
      <c r="BC86" s="44"/>
      <c r="BD86" s="44"/>
    </row>
    <row r="87" spans="1:56" x14ac:dyDescent="0.3">
      <c r="A87" s="196"/>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6"/>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6"/>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6"/>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6"/>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6"/>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6"/>
      <c r="B93" s="4" t="s">
        <v>213</v>
      </c>
      <c r="D93" s="4" t="s">
        <v>88</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x14ac:dyDescent="0.3">
      <c r="C94" s="37"/>
    </row>
    <row r="95" spans="1:56" ht="16.5" x14ac:dyDescent="0.3">
      <c r="A95" s="85"/>
      <c r="C95" s="37"/>
    </row>
    <row r="96" spans="1:56" ht="16.5" x14ac:dyDescent="0.3">
      <c r="A96" s="85">
        <v>1</v>
      </c>
      <c r="B96" s="4" t="s">
        <v>328</v>
      </c>
    </row>
    <row r="97" spans="1:3" x14ac:dyDescent="0.3">
      <c r="B97" s="69" t="s">
        <v>152</v>
      </c>
    </row>
    <row r="98" spans="1:3" x14ac:dyDescent="0.3">
      <c r="B98" s="4" t="s">
        <v>312</v>
      </c>
    </row>
    <row r="99" spans="1:3" x14ac:dyDescent="0.3">
      <c r="B99" s="4" t="s">
        <v>329</v>
      </c>
    </row>
    <row r="100" spans="1:3" ht="16.5" x14ac:dyDescent="0.3">
      <c r="A100" s="85">
        <v>2</v>
      </c>
      <c r="B100" s="69"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3" xr:uid="{00000000-0002-0000-0600-000000000000}">
      <formula1>$B$170:$B$214</formula1>
    </dataValidation>
    <dataValidation type="list" allowBlank="1" showInputMessage="1" showErrorMessage="1" sqref="B14:B24" xr:uid="{00000000-0002-0000-0600-000001000000}">
      <formula1>$B$170:$B$216</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G32"/>
  <sheetViews>
    <sheetView workbookViewId="0">
      <selection activeCell="H12" sqref="H12"/>
    </sheetView>
  </sheetViews>
  <sheetFormatPr defaultRowHeight="15" x14ac:dyDescent="0.25"/>
  <cols>
    <col min="1" max="1" width="121.7109375" customWidth="1"/>
    <col min="2" max="2" width="10.5703125" customWidth="1"/>
    <col min="3" max="3" width="11.5703125" bestFit="1" customWidth="1"/>
    <col min="4" max="4" width="10.42578125" customWidth="1"/>
    <col min="5" max="5" width="11.5703125" bestFit="1" customWidth="1"/>
    <col min="6" max="6" width="12.7109375" bestFit="1" customWidth="1"/>
    <col min="7" max="7" width="13.85546875" bestFit="1" customWidth="1"/>
    <col min="9" max="9" width="11.140625" bestFit="1" customWidth="1"/>
    <col min="10" max="11" width="12.7109375" bestFit="1" customWidth="1"/>
  </cols>
  <sheetData>
    <row r="1" spans="1:7" ht="18.75" x14ac:dyDescent="0.3">
      <c r="A1" s="1" t="s">
        <v>344</v>
      </c>
    </row>
    <row r="2" spans="1:7" ht="21" x14ac:dyDescent="0.35">
      <c r="A2" t="s">
        <v>334</v>
      </c>
    </row>
    <row r="3" spans="1:7" x14ac:dyDescent="0.25">
      <c r="F3" s="136"/>
      <c r="G3" s="136"/>
    </row>
    <row r="4" spans="1:7" x14ac:dyDescent="0.25">
      <c r="B4" t="s">
        <v>254</v>
      </c>
      <c r="C4" t="s">
        <v>255</v>
      </c>
      <c r="D4" t="s">
        <v>256</v>
      </c>
      <c r="E4" t="s">
        <v>257</v>
      </c>
      <c r="F4" t="s">
        <v>258</v>
      </c>
    </row>
    <row r="6" spans="1:7" x14ac:dyDescent="0.25">
      <c r="A6" t="s">
        <v>388</v>
      </c>
      <c r="B6">
        <v>12.37</v>
      </c>
    </row>
    <row r="7" spans="1:7" x14ac:dyDescent="0.25">
      <c r="A7" t="s">
        <v>349</v>
      </c>
      <c r="B7" t="s">
        <v>385</v>
      </c>
    </row>
    <row r="9" spans="1:7" x14ac:dyDescent="0.25">
      <c r="A9" t="s">
        <v>386</v>
      </c>
      <c r="B9" s="149">
        <v>9209.1896620160114</v>
      </c>
      <c r="C9" s="149">
        <v>9226.5105538972457</v>
      </c>
      <c r="D9" s="149">
        <v>9252.561012476519</v>
      </c>
      <c r="E9" s="149">
        <v>9251.7707595728098</v>
      </c>
      <c r="F9" s="149">
        <v>9064.1299999999992</v>
      </c>
    </row>
    <row r="10" spans="1:7" x14ac:dyDescent="0.25">
      <c r="A10" t="s">
        <v>387</v>
      </c>
      <c r="B10" s="149">
        <v>11794.083333333347</v>
      </c>
      <c r="C10" s="149">
        <v>11719.999999999987</v>
      </c>
      <c r="D10" s="149">
        <v>11732.666666666648</v>
      </c>
      <c r="E10" s="149">
        <v>12523.852499999983</v>
      </c>
      <c r="F10" s="149">
        <v>11638.15</v>
      </c>
    </row>
    <row r="11" spans="1:7" x14ac:dyDescent="0.25">
      <c r="A11" t="s">
        <v>348</v>
      </c>
      <c r="B11" s="137">
        <f>SUM(B10-B9)</f>
        <v>2584.8936713173352</v>
      </c>
      <c r="C11" s="137">
        <f>SUM(C10-C9)</f>
        <v>2493.4894461027416</v>
      </c>
      <c r="D11" s="137">
        <f>D10-D9</f>
        <v>2480.1056541901289</v>
      </c>
      <c r="E11" s="137">
        <f>E10-E9</f>
        <v>3272.0817404271729</v>
      </c>
      <c r="F11" s="137">
        <f>F10-F9</f>
        <v>2574.0200000000004</v>
      </c>
    </row>
    <row r="12" spans="1:7" x14ac:dyDescent="0.25">
      <c r="B12" s="137"/>
      <c r="C12" s="137"/>
      <c r="D12" s="136"/>
    </row>
    <row r="13" spans="1:7" x14ac:dyDescent="0.25">
      <c r="A13" t="s">
        <v>350</v>
      </c>
      <c r="B13" s="147">
        <v>0</v>
      </c>
      <c r="C13" s="200">
        <f>4.974+4.339</f>
        <v>9.3130000000000006</v>
      </c>
      <c r="D13" s="201">
        <f>2.162+7.212</f>
        <v>9.3739999999999988</v>
      </c>
      <c r="E13" s="200">
        <f>2.132+19.13</f>
        <v>21.262</v>
      </c>
    </row>
    <row r="14" spans="1:7" x14ac:dyDescent="0.25">
      <c r="A14" t="s">
        <v>351</v>
      </c>
      <c r="B14" s="147">
        <v>0</v>
      </c>
      <c r="C14" s="202">
        <f>3.03+13.679</f>
        <v>16.709</v>
      </c>
      <c r="D14" s="202">
        <f>2.166+16.634</f>
        <v>18.8</v>
      </c>
      <c r="E14" s="200">
        <f>1.757+11.762</f>
        <v>13.519</v>
      </c>
    </row>
    <row r="15" spans="1:7" x14ac:dyDescent="0.25">
      <c r="A15" t="s">
        <v>354</v>
      </c>
      <c r="B15" s="147">
        <v>0</v>
      </c>
      <c r="C15" s="202">
        <f>113.003+137.002</f>
        <v>250.005</v>
      </c>
      <c r="D15" s="202">
        <f>10.526+11.395</f>
        <v>21.920999999999999</v>
      </c>
      <c r="E15" s="200">
        <f>68.278+89.926</f>
        <v>158.20400000000001</v>
      </c>
    </row>
    <row r="16" spans="1:7" x14ac:dyDescent="0.25">
      <c r="B16" s="147"/>
      <c r="C16" s="147"/>
      <c r="D16" s="147"/>
    </row>
    <row r="17" spans="1:6" x14ac:dyDescent="0.25">
      <c r="A17" t="s">
        <v>369</v>
      </c>
      <c r="B17" s="155">
        <v>0</v>
      </c>
      <c r="C17" s="155">
        <v>0.14772768277986192</v>
      </c>
      <c r="D17" s="155">
        <v>0.17204955395179156</v>
      </c>
      <c r="E17" s="155">
        <v>0.16086365130510061</v>
      </c>
      <c r="F17" s="197">
        <v>0.19438571911382652</v>
      </c>
    </row>
    <row r="18" spans="1:6" x14ac:dyDescent="0.25">
      <c r="B18" s="147"/>
      <c r="C18" s="147"/>
      <c r="D18" s="147"/>
    </row>
    <row r="19" spans="1:6" x14ac:dyDescent="0.25">
      <c r="A19" t="s">
        <v>382</v>
      </c>
      <c r="B19">
        <v>0</v>
      </c>
      <c r="C19" s="145">
        <f>C13*C$17</f>
        <v>1.3757879097288541</v>
      </c>
      <c r="D19" s="145">
        <f t="shared" ref="D19:E19" si="0">D13*D$17</f>
        <v>1.6127925187440939</v>
      </c>
      <c r="E19" s="145">
        <f t="shared" si="0"/>
        <v>3.4202829540490494</v>
      </c>
      <c r="F19" s="145">
        <f t="shared" ref="F19" si="1">F13*F$17</f>
        <v>0</v>
      </c>
    </row>
    <row r="20" spans="1:6" x14ac:dyDescent="0.25">
      <c r="A20" t="s">
        <v>383</v>
      </c>
      <c r="B20">
        <v>0</v>
      </c>
      <c r="C20" s="145">
        <f t="shared" ref="C20:E21" si="2">C14*C$17</f>
        <v>2.4683818515687128</v>
      </c>
      <c r="D20" s="145">
        <f t="shared" si="2"/>
        <v>3.2345316142936813</v>
      </c>
      <c r="E20" s="145">
        <f t="shared" si="2"/>
        <v>2.1747157019936552</v>
      </c>
      <c r="F20" s="145">
        <f t="shared" ref="F20" si="3">F14*F$17</f>
        <v>0</v>
      </c>
    </row>
    <row r="21" spans="1:6" x14ac:dyDescent="0.25">
      <c r="A21" t="s">
        <v>384</v>
      </c>
      <c r="B21">
        <v>0</v>
      </c>
      <c r="C21" s="145">
        <f t="shared" si="2"/>
        <v>36.932659333379377</v>
      </c>
      <c r="D21" s="145">
        <f t="shared" si="2"/>
        <v>3.7714982721772228</v>
      </c>
      <c r="E21" s="145">
        <f t="shared" si="2"/>
        <v>25.449273091072136</v>
      </c>
      <c r="F21" s="145">
        <f t="shared" ref="F21" si="4">F15*F$17</f>
        <v>0</v>
      </c>
    </row>
    <row r="23" spans="1:6" x14ac:dyDescent="0.25">
      <c r="A23" t="s">
        <v>352</v>
      </c>
      <c r="B23" s="137">
        <f>$B$11*B19</f>
        <v>0</v>
      </c>
      <c r="C23" s="137">
        <f>C$11*C19</f>
        <v>3430.5126329846489</v>
      </c>
      <c r="D23" s="137">
        <f>D$11*D19</f>
        <v>3999.8958447727668</v>
      </c>
      <c r="E23" s="137">
        <f>E$11*E19</f>
        <v>11191.445401038205</v>
      </c>
      <c r="F23" s="137">
        <f>F$11*F19</f>
        <v>0</v>
      </c>
    </row>
    <row r="24" spans="1:6" x14ac:dyDescent="0.25">
      <c r="A24" t="s">
        <v>353</v>
      </c>
      <c r="B24" s="137">
        <f t="shared" ref="B24:B25" si="5">$B$11*B20</f>
        <v>0</v>
      </c>
      <c r="C24" s="137">
        <f t="shared" ref="C24:D25" si="6">C$11*C20</f>
        <v>6154.8840958381297</v>
      </c>
      <c r="D24" s="137">
        <f t="shared" si="6"/>
        <v>8021.9801452664842</v>
      </c>
      <c r="E24" s="137">
        <f t="shared" ref="E24:F24" si="7">E$11*E20</f>
        <v>7115.8475391136999</v>
      </c>
      <c r="F24" s="137">
        <f t="shared" si="7"/>
        <v>0</v>
      </c>
    </row>
    <row r="25" spans="1:6" x14ac:dyDescent="0.25">
      <c r="A25" t="s">
        <v>355</v>
      </c>
      <c r="B25" s="137">
        <f t="shared" si="5"/>
        <v>0</v>
      </c>
      <c r="C25" s="137">
        <f t="shared" si="6"/>
        <v>92091.196264289392</v>
      </c>
      <c r="D25" s="137">
        <f t="shared" si="6"/>
        <v>9353.7141895950317</v>
      </c>
      <c r="E25" s="137">
        <f t="shared" ref="E25:F25" si="8">E$11*E21</f>
        <v>83272.101788441738</v>
      </c>
      <c r="F25" s="137">
        <f t="shared" si="8"/>
        <v>0</v>
      </c>
    </row>
    <row r="27" spans="1:6" x14ac:dyDescent="0.25">
      <c r="A27" t="s">
        <v>356</v>
      </c>
      <c r="B27" s="144">
        <f>B19*$B$6</f>
        <v>0</v>
      </c>
      <c r="C27" s="198">
        <f>$C19*$B$6/2</f>
        <v>8.5092482216729621</v>
      </c>
      <c r="D27" s="198">
        <f>$C19*$B$6+$D19*$B$6/2</f>
        <v>26.993618171778145</v>
      </c>
      <c r="E27" s="198">
        <f>$C19*$B$6+$D19*$B$6+$E19*$B$6/2</f>
        <v>58.12318997100374</v>
      </c>
      <c r="F27" s="198">
        <f>$C19*$B$6+$D19*$B$6+$E19*$B$6+$F19*$B$6/2</f>
        <v>79.277640041797099</v>
      </c>
    </row>
    <row r="28" spans="1:6" x14ac:dyDescent="0.25">
      <c r="A28" t="s">
        <v>357</v>
      </c>
      <c r="B28" s="144">
        <f t="shared" ref="B28:B29" si="9">B20*$B$6</f>
        <v>0</v>
      </c>
      <c r="C28" s="198">
        <f>$C20*$B$6/2</f>
        <v>15.266941751952487</v>
      </c>
      <c r="D28" s="198">
        <f t="shared" ref="D28:E29" si="10">$C20*$B$6+$D20*$B$6/2</f>
        <v>50.539461538311393</v>
      </c>
      <c r="E28" s="198">
        <f t="shared" ref="E28:E29" si="11">$C20*$B$6+$D20*$B$6+$E20*$B$6/2</f>
        <v>83.995656189548569</v>
      </c>
      <c r="F28" s="198">
        <f>$C20*$B$6+$D20*$B$6+$E20*$B$6+$F20*$B$6/2</f>
        <v>97.446272806379326</v>
      </c>
    </row>
    <row r="29" spans="1:6" x14ac:dyDescent="0.25">
      <c r="A29" t="s">
        <v>358</v>
      </c>
      <c r="B29" s="144">
        <f t="shared" si="9"/>
        <v>0</v>
      </c>
      <c r="C29" s="198">
        <f>$C21*$B$6/2</f>
        <v>228.42849797695143</v>
      </c>
      <c r="D29" s="198">
        <f t="shared" si="10"/>
        <v>480.18371276731898</v>
      </c>
      <c r="E29" s="198">
        <f t="shared" si="11"/>
        <v>660.91418364901619</v>
      </c>
      <c r="F29" s="198">
        <f>$C21*$B$6+$D21*$B$6+$E21*$B$6+$F21*$B$6/2</f>
        <v>818.31793771729735</v>
      </c>
    </row>
    <row r="31" spans="1:6" x14ac:dyDescent="0.25">
      <c r="A31" s="199" t="s">
        <v>390</v>
      </c>
      <c r="B31" s="203">
        <f>SUM(B23:B25)</f>
        <v>0</v>
      </c>
      <c r="C31" s="203">
        <f>SUM(C23:C25)</f>
        <v>101676.59299311216</v>
      </c>
      <c r="D31" s="203">
        <f>SUM(D23:D25)</f>
        <v>21375.590179634281</v>
      </c>
      <c r="E31" s="203">
        <f>SUM(E23:E25)</f>
        <v>101579.39472859364</v>
      </c>
      <c r="F31" s="203">
        <f>SUM(F23:F25)</f>
        <v>0</v>
      </c>
    </row>
    <row r="32" spans="1:6" x14ac:dyDescent="0.25">
      <c r="A32" s="199" t="s">
        <v>389</v>
      </c>
      <c r="B32" s="204">
        <f>SUM(B27:B29)</f>
        <v>0</v>
      </c>
      <c r="C32" s="204">
        <f>SUM(C27:C29)</f>
        <v>252.2046879505769</v>
      </c>
      <c r="D32" s="204">
        <f t="shared" ref="D32:F32" si="12">SUM(D27:D29)</f>
        <v>557.71679247740849</v>
      </c>
      <c r="E32" s="204">
        <f t="shared" si="12"/>
        <v>803.03302980956846</v>
      </c>
      <c r="F32" s="204">
        <f t="shared" si="12"/>
        <v>995.04185056547385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8"/>
  <sheetViews>
    <sheetView tabSelected="1" workbookViewId="0">
      <selection activeCell="D15" sqref="D15"/>
    </sheetView>
  </sheetViews>
  <sheetFormatPr defaultRowHeight="15" x14ac:dyDescent="0.25"/>
  <cols>
    <col min="1" max="1" width="52.140625" customWidth="1"/>
    <col min="2" max="2" width="11.140625" bestFit="1" customWidth="1"/>
    <col min="4" max="4" width="89.85546875" customWidth="1"/>
    <col min="5" max="5" width="14.42578125" customWidth="1"/>
  </cols>
  <sheetData>
    <row r="1" spans="1:5" x14ac:dyDescent="0.25">
      <c r="A1" s="148" t="s">
        <v>359</v>
      </c>
    </row>
    <row r="2" spans="1:5" x14ac:dyDescent="0.25">
      <c r="A2" s="150" t="s">
        <v>360</v>
      </c>
      <c r="B2" s="150" t="s">
        <v>361</v>
      </c>
      <c r="C2" s="150" t="s">
        <v>363</v>
      </c>
      <c r="D2" s="150" t="s">
        <v>364</v>
      </c>
      <c r="E2" s="150" t="s">
        <v>362</v>
      </c>
    </row>
    <row r="3" spans="1:5" ht="30" x14ac:dyDescent="0.25">
      <c r="A3" s="151" t="s">
        <v>370</v>
      </c>
      <c r="B3" s="151" t="s">
        <v>365</v>
      </c>
      <c r="C3" s="152"/>
      <c r="D3" s="153" t="s">
        <v>381</v>
      </c>
      <c r="E3" s="151" t="s">
        <v>368</v>
      </c>
    </row>
    <row r="4" spans="1:5" x14ac:dyDescent="0.25">
      <c r="A4" s="151" t="s">
        <v>371</v>
      </c>
      <c r="B4" s="151" t="s">
        <v>365</v>
      </c>
      <c r="C4" s="152"/>
      <c r="D4" s="151" t="s">
        <v>372</v>
      </c>
      <c r="E4" s="151" t="s">
        <v>394</v>
      </c>
    </row>
    <row r="5" spans="1:5" x14ac:dyDescent="0.25">
      <c r="A5" s="151" t="s">
        <v>373</v>
      </c>
      <c r="B5" s="151" t="s">
        <v>365</v>
      </c>
      <c r="C5" s="152"/>
      <c r="D5" s="151" t="s">
        <v>374</v>
      </c>
      <c r="E5" s="151" t="s">
        <v>395</v>
      </c>
    </row>
    <row r="6" spans="1:5" x14ac:dyDescent="0.25">
      <c r="A6" s="151" t="s">
        <v>369</v>
      </c>
      <c r="B6" s="151" t="s">
        <v>365</v>
      </c>
      <c r="C6" s="152"/>
      <c r="D6" s="151" t="s">
        <v>375</v>
      </c>
      <c r="E6" s="151" t="s">
        <v>396</v>
      </c>
    </row>
    <row r="7" spans="1:5" x14ac:dyDescent="0.25">
      <c r="A7" s="151" t="s">
        <v>376</v>
      </c>
      <c r="B7" s="151" t="s">
        <v>365</v>
      </c>
      <c r="C7" s="152"/>
      <c r="D7" s="151" t="s">
        <v>377</v>
      </c>
      <c r="E7" s="151" t="s">
        <v>378</v>
      </c>
    </row>
    <row r="8" spans="1:5" ht="30" x14ac:dyDescent="0.25">
      <c r="A8" s="151" t="s">
        <v>379</v>
      </c>
      <c r="B8" s="151" t="s">
        <v>365</v>
      </c>
      <c r="C8" s="154"/>
      <c r="D8" s="153" t="s">
        <v>380</v>
      </c>
      <c r="E8" s="151" t="s">
        <v>393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2.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9107C5-B401-4A16-BB12-3D243B9D13F0}">
  <ds:schemaRef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efb98dbe-6680-48eb-ac67-85b3a61e7855"/>
    <ds:schemaRef ds:uri="http://schemas.microsoft.com/sharepoint/v3/fields"/>
    <ds:schemaRef ds:uri="eecedeb9-13b3-4e62-b003-046c92e1668a"/>
    <ds:schemaRef ds:uri="http://purl.org/dc/dcmitype/"/>
    <ds:schemaRef ds:uri="http://purl.org/dc/terms/"/>
  </ds:schemaRefs>
</ds:datastoreItem>
</file>

<file path=customXml/itemProps2.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15976EE-BC0E-49E4-8A34-08E2478D0010}">
  <ds:schemaRefs>
    <ds:schemaRef ds:uri="office.server.policy"/>
  </ds:schemaRefs>
</ds:datastoreItem>
</file>

<file path=customXml/itemProps4.xml><?xml version="1.0" encoding="utf-8"?>
<ds:datastoreItem xmlns:ds="http://schemas.openxmlformats.org/officeDocument/2006/customXml" ds:itemID="{7C58A75D-656D-45CC-B1DE-AB2438CDD4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version control</vt:lpstr>
      <vt:lpstr>Guidance</vt:lpstr>
      <vt:lpstr>Option summary</vt:lpstr>
      <vt:lpstr>Fixed data</vt:lpstr>
      <vt:lpstr>Workings baseline</vt:lpstr>
      <vt:lpstr>Baseline</vt:lpstr>
      <vt:lpstr>Option 1</vt:lpstr>
      <vt:lpstr>Workings template</vt:lpstr>
      <vt:lpstr>Assumptions</vt:lpstr>
      <vt:lpstr>Baseline!Print_Area</vt:lpstr>
      <vt:lpstr>'Option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Simpson, Alannah</cp:lastModifiedBy>
  <cp:lastPrinted>2015-10-02T14:59:32Z</cp:lastPrinted>
  <dcterms:created xsi:type="dcterms:W3CDTF">2012-02-15T20:11:21Z</dcterms:created>
  <dcterms:modified xsi:type="dcterms:W3CDTF">2020-07-16T14:56:04Z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