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4\Docs to upload\Evidence\"/>
    </mc:Choice>
  </mc:AlternateContent>
  <xr:revisionPtr revIDLastSave="0" documentId="13_ncr:1_{64D34BFE-DF3E-4CB7-9D69-69E8F067197E}" xr6:coauthVersionLast="41" xr6:coauthVersionMax="41" xr10:uidLastSave="{00000000-0000-0000-0000-000000000000}"/>
  <bookViews>
    <workbookView xWindow="-120" yWindow="-120" windowWidth="25440" windowHeight="15390" tabRatio="779"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4" l="1"/>
  <c r="G13" i="34"/>
  <c r="F13" i="34"/>
  <c r="K86" i="34"/>
  <c r="L86" i="34"/>
  <c r="M86" i="34"/>
  <c r="N86" i="34"/>
  <c r="O86" i="34"/>
  <c r="P86" i="34"/>
  <c r="Q86" i="34"/>
  <c r="R86" i="34"/>
  <c r="S86" i="34"/>
  <c r="T86" i="34"/>
  <c r="U86" i="34"/>
  <c r="V86" i="34"/>
  <c r="W86" i="34"/>
  <c r="X86" i="34"/>
  <c r="Y86" i="34"/>
  <c r="Z86" i="34"/>
  <c r="AA86" i="34"/>
  <c r="AB86" i="34"/>
  <c r="AC86" i="34"/>
  <c r="AD86" i="34"/>
  <c r="AE86" i="34"/>
  <c r="AF86" i="34"/>
  <c r="AG86" i="34"/>
  <c r="AH86" i="34"/>
  <c r="AI86" i="34"/>
  <c r="AJ86" i="34"/>
  <c r="AK86" i="34"/>
  <c r="AL86" i="34"/>
  <c r="AM86" i="34"/>
  <c r="AN86" i="34"/>
  <c r="AO86" i="34"/>
  <c r="AP86" i="34"/>
  <c r="AQ86" i="34"/>
  <c r="AR86" i="34"/>
  <c r="J86" i="34"/>
  <c r="G86" i="34"/>
  <c r="H86" i="34"/>
  <c r="I86" i="34"/>
  <c r="F86" i="34"/>
  <c r="I13" i="34"/>
  <c r="J13" i="34"/>
  <c r="K13" i="34"/>
  <c r="L13" i="34"/>
  <c r="F32" i="32"/>
  <c r="E32" i="32"/>
  <c r="D32" i="32"/>
  <c r="C32" i="32"/>
  <c r="B32" i="32"/>
  <c r="F31" i="32"/>
  <c r="E31" i="32"/>
  <c r="D31" i="32"/>
  <c r="C31" i="32"/>
  <c r="B31" i="32"/>
  <c r="F28" i="32"/>
  <c r="E29" i="32"/>
  <c r="E27" i="32"/>
  <c r="D27" i="32"/>
  <c r="C27" i="32"/>
  <c r="F29" i="32"/>
  <c r="D29" i="32"/>
  <c r="C29" i="32"/>
  <c r="E28" i="32"/>
  <c r="D28" i="32"/>
  <c r="C28" i="32"/>
  <c r="F27" i="32"/>
  <c r="F23" i="32" l="1"/>
  <c r="F24" i="32"/>
  <c r="F25" i="32"/>
  <c r="E23" i="32"/>
  <c r="E24" i="32"/>
  <c r="E25" i="32"/>
  <c r="D23" i="32"/>
  <c r="D24" i="32"/>
  <c r="D25" i="32"/>
  <c r="C24" i="32"/>
  <c r="C25" i="32"/>
  <c r="C23" i="32"/>
  <c r="D19" i="32"/>
  <c r="E19" i="32"/>
  <c r="F19" i="32"/>
  <c r="D20" i="32"/>
  <c r="E20" i="32"/>
  <c r="F20" i="32"/>
  <c r="D21" i="32"/>
  <c r="E21" i="32"/>
  <c r="F21" i="32"/>
  <c r="C20" i="32"/>
  <c r="C21" i="32"/>
  <c r="C19" i="32"/>
  <c r="E15" i="32" l="1"/>
  <c r="D15" i="32"/>
  <c r="C15" i="32"/>
  <c r="E14" i="32"/>
  <c r="D14" i="32"/>
  <c r="C14" i="32"/>
  <c r="E13" i="32"/>
  <c r="D13" i="32"/>
  <c r="C13" i="32"/>
  <c r="B11" i="32"/>
  <c r="C11" i="32"/>
  <c r="D11" i="32"/>
  <c r="E11" i="32"/>
  <c r="F11" i="32"/>
  <c r="E14" i="33" l="1"/>
  <c r="B24" i="32"/>
  <c r="E15" i="33"/>
  <c r="B25" i="32"/>
  <c r="E13" i="33"/>
  <c r="B23" i="32"/>
  <c r="C29" i="29"/>
  <c r="C28" i="29"/>
  <c r="F13" i="33" l="1"/>
  <c r="B28" i="32"/>
  <c r="B29" i="32"/>
  <c r="B27" i="32"/>
  <c r="F15" i="33"/>
  <c r="F14" i="33" l="1"/>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C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AM33"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L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D33" i="34"/>
  <c r="AX33" i="34"/>
  <c r="AE28" i="34"/>
  <c r="AE29" i="34" s="1"/>
  <c r="AW49" i="34"/>
  <c r="AX49" i="34"/>
  <c r="AY49" i="34"/>
  <c r="AZ49" i="34"/>
  <c r="BA49" i="34"/>
  <c r="BB49" i="34"/>
  <c r="BC49" i="34"/>
  <c r="BD49" i="34"/>
  <c r="K28" i="34"/>
  <c r="K29" i="34" s="1"/>
  <c r="F26" i="33"/>
  <c r="F28" i="33" s="1"/>
  <c r="AI31" i="33" s="1"/>
  <c r="P28" i="33"/>
  <c r="P29" i="33" s="1"/>
  <c r="AO54" i="33"/>
  <c r="BB54" i="33"/>
  <c r="AK54" i="33"/>
  <c r="AM37" i="33"/>
  <c r="AF28" i="33"/>
  <c r="AF29" i="33" s="1"/>
  <c r="AW49" i="33"/>
  <c r="AG49" i="33"/>
  <c r="AX49" i="33"/>
  <c r="AH49" i="33"/>
  <c r="AY49" i="33"/>
  <c r="AI49" i="33"/>
  <c r="AZ49" i="33"/>
  <c r="AJ49" i="33"/>
  <c r="BC49" i="33"/>
  <c r="AM49" i="33"/>
  <c r="BD49" i="33"/>
  <c r="AN49" i="33"/>
  <c r="BC45" i="33"/>
  <c r="W45" i="33"/>
  <c r="AV45" i="33"/>
  <c r="AF45" i="33"/>
  <c r="AW45" i="33"/>
  <c r="AG45" i="33"/>
  <c r="AX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AI32" i="33"/>
  <c r="I33" i="33"/>
  <c r="R40" i="33"/>
  <c r="AI42" i="33"/>
  <c r="AC32" i="33"/>
  <c r="S34" i="33"/>
  <c r="Z39" i="33"/>
  <c r="Q40" i="33"/>
  <c r="AY45" i="33"/>
  <c r="AH55" i="33"/>
  <c r="X34" i="33"/>
  <c r="AP50" i="33"/>
  <c r="Z50" i="33"/>
  <c r="AQ50" i="33"/>
  <c r="AA50" i="33"/>
  <c r="AR50" i="33"/>
  <c r="AB50" i="33"/>
  <c r="AS50" i="33"/>
  <c r="AC50" i="33"/>
  <c r="AV50" i="33"/>
  <c r="AF50" i="33"/>
  <c r="AO50" i="33"/>
  <c r="AQ45" i="33"/>
  <c r="AK49" i="33"/>
  <c r="AR32" i="33"/>
  <c r="AD49" i="33"/>
  <c r="AB32" i="33"/>
  <c r="Y33" i="33"/>
  <c r="S39" i="33"/>
  <c r="AR45" i="33"/>
  <c r="AM50" i="33"/>
  <c r="AQ32" i="33"/>
  <c r="AU33" i="33"/>
  <c r="AP39" i="33"/>
  <c r="AI45" i="33"/>
  <c r="AC49" i="33"/>
  <c r="AB45" i="33"/>
  <c r="BC50" i="33"/>
  <c r="AY33" i="33"/>
  <c r="AI33" i="33"/>
  <c r="S33" i="33"/>
  <c r="AJ33" i="33"/>
  <c r="T33" i="33"/>
  <c r="BA33" i="33"/>
  <c r="AC33" i="33"/>
  <c r="M33" i="33"/>
  <c r="AT33" i="33"/>
  <c r="N33" i="33"/>
  <c r="AO33" i="33"/>
  <c r="AX33" i="33"/>
  <c r="AH33" i="33"/>
  <c r="R33" i="33"/>
  <c r="BB55" i="33"/>
  <c r="AU55" i="33"/>
  <c r="AE55" i="33"/>
  <c r="AV55" i="33"/>
  <c r="AF55" i="33"/>
  <c r="AO55" i="33"/>
  <c r="AZ55" i="33"/>
  <c r="AS55" i="33"/>
  <c r="G29" i="33"/>
  <c r="AK32" i="33"/>
  <c r="K26" i="33"/>
  <c r="AI26" i="33"/>
  <c r="N29" i="33"/>
  <c r="X29" i="33"/>
  <c r="AP42" i="33"/>
  <c r="BB50" i="33"/>
  <c r="AP55" i="33"/>
  <c r="AT49" i="33"/>
  <c r="AQ12" i="20"/>
  <c r="BF12" i="20"/>
  <c r="BD12" i="20"/>
  <c r="D78" i="20"/>
  <c r="B31" i="20" s="1"/>
  <c r="BG12" i="20"/>
  <c r="BE12" i="20"/>
  <c r="BC12" i="20"/>
  <c r="BA12" i="20"/>
  <c r="AY12" i="20"/>
  <c r="AW12" i="20"/>
  <c r="AU12" i="20"/>
  <c r="AS12" i="20"/>
  <c r="BB12" i="20"/>
  <c r="AZ12" i="20"/>
  <c r="AX12" i="20"/>
  <c r="AV12" i="20"/>
  <c r="AT12" i="20"/>
  <c r="AR12" i="20"/>
  <c r="H29" i="34" l="1"/>
  <c r="AG33" i="34"/>
  <c r="BA33" i="34"/>
  <c r="AJ33" i="34"/>
  <c r="X33" i="34"/>
  <c r="R33" i="34"/>
  <c r="AV33" i="34"/>
  <c r="AY33" i="34"/>
  <c r="Q33" i="34"/>
  <c r="U33" i="34"/>
  <c r="AW33" i="34"/>
  <c r="S33" i="34"/>
  <c r="AH33" i="34"/>
  <c r="AN48" i="33"/>
  <c r="P37" i="33"/>
  <c r="U37" i="33"/>
  <c r="AR37" i="33"/>
  <c r="AY48" i="33"/>
  <c r="J34" i="33"/>
  <c r="AG34" i="33"/>
  <c r="AP34" i="33"/>
  <c r="BD48" i="33"/>
  <c r="AH48" i="33"/>
  <c r="AN37" i="33"/>
  <c r="BA37" i="33"/>
  <c r="AX48" i="33"/>
  <c r="Z37" i="33"/>
  <c r="W29" i="33"/>
  <c r="AG48" i="33"/>
  <c r="AI37" i="33"/>
  <c r="O34" i="33"/>
  <c r="AW48" i="33"/>
  <c r="Q37" i="33"/>
  <c r="AT34" i="33"/>
  <c r="AM48" i="33"/>
  <c r="AR29" i="33"/>
  <c r="BC48" i="33"/>
  <c r="AD48" i="33"/>
  <c r="N34" i="33"/>
  <c r="AJ48" i="33"/>
  <c r="AT48" i="33"/>
  <c r="AU34" i="33"/>
  <c r="AZ48" i="33"/>
  <c r="AW37" i="33"/>
  <c r="AI55" i="33"/>
  <c r="AJ55" i="33"/>
  <c r="AL55" i="33"/>
  <c r="AD33" i="33"/>
  <c r="AZ33" i="33"/>
  <c r="AR34" i="33"/>
  <c r="X33" i="33"/>
  <c r="X48" i="33"/>
  <c r="AI48" i="33"/>
  <c r="AH45" i="33"/>
  <c r="AM45" i="33"/>
  <c r="AY31" i="33"/>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AK60" i="34" s="1"/>
  <c r="U41" i="34"/>
  <c r="U60" i="34" s="1"/>
  <c r="AT41" i="34"/>
  <c r="AD41" i="34"/>
  <c r="AD60" i="34" s="1"/>
  <c r="BC41" i="34"/>
  <c r="AM41" i="34"/>
  <c r="W41" i="34"/>
  <c r="W60" i="34" s="1"/>
  <c r="AV41" i="34"/>
  <c r="AF41" i="34"/>
  <c r="AW41" i="34"/>
  <c r="AG41" i="34"/>
  <c r="Q41" i="34"/>
  <c r="Q60" i="34" s="1"/>
  <c r="AP41" i="34"/>
  <c r="AP60" i="34" s="1"/>
  <c r="Z41" i="34"/>
  <c r="Z60" i="34" s="1"/>
  <c r="AY41" i="34"/>
  <c r="AY60" i="34" s="1"/>
  <c r="AI41" i="34"/>
  <c r="S41" i="34"/>
  <c r="S60" i="34" s="1"/>
  <c r="AR41" i="34"/>
  <c r="AB41" i="34"/>
  <c r="AB60" i="34" s="1"/>
  <c r="AC41" i="34"/>
  <c r="AC60" i="34" s="1"/>
  <c r="AL41" i="34"/>
  <c r="AU41" i="34"/>
  <c r="BD41" i="34"/>
  <c r="X41" i="34"/>
  <c r="X60" i="34" s="1"/>
  <c r="Y41" i="34"/>
  <c r="AH41" i="34"/>
  <c r="AQ41" i="34"/>
  <c r="AZ41" i="34"/>
  <c r="T41" i="34"/>
  <c r="T60" i="34" s="1"/>
  <c r="AS41" i="34"/>
  <c r="BB41" i="34"/>
  <c r="V41" i="34"/>
  <c r="V60" i="34" s="1"/>
  <c r="AE41" i="34"/>
  <c r="AE60" i="34" s="1"/>
  <c r="AN41" i="34"/>
  <c r="AO41" i="34"/>
  <c r="AX41" i="34"/>
  <c r="R41" i="34"/>
  <c r="R60" i="34" s="1"/>
  <c r="AA41" i="34"/>
  <c r="AA60" i="34" s="1"/>
  <c r="AJ41" i="34"/>
  <c r="AS57" i="34"/>
  <c r="BB57" i="34"/>
  <c r="BB60" i="34" s="1"/>
  <c r="AL57" i="34"/>
  <c r="AU57" i="34"/>
  <c r="BD57" i="34"/>
  <c r="BD60" i="34" s="1"/>
  <c r="AN57" i="34"/>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K60" i="34"/>
  <c r="O60" i="34"/>
  <c r="E63" i="34"/>
  <c r="E64" i="34" s="1"/>
  <c r="F61" i="34"/>
  <c r="AT60" i="34"/>
  <c r="J60" i="34"/>
  <c r="Y60" i="34"/>
  <c r="AQ60" i="34"/>
  <c r="AF60" i="34"/>
  <c r="L60" i="34"/>
  <c r="I60" i="34"/>
  <c r="M60" i="34"/>
  <c r="P60" i="34"/>
  <c r="N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O60" i="34" l="1"/>
  <c r="AL60" i="34"/>
  <c r="BA60" i="34"/>
  <c r="AJ60" i="34"/>
  <c r="AX60" i="34"/>
  <c r="AV60" i="34"/>
  <c r="AM60" i="34"/>
  <c r="AR60" i="34"/>
  <c r="AG60" i="34"/>
  <c r="V60" i="33"/>
  <c r="AN60" i="34"/>
  <c r="AW60" i="34"/>
  <c r="AR60" i="33"/>
  <c r="AI60" i="34"/>
  <c r="AZ60" i="34"/>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R62" i="34"/>
  <c r="AS61" i="34" s="1"/>
  <c r="AT62" i="33"/>
  <c r="AU61" i="33" s="1"/>
  <c r="AQ81" i="34" l="1"/>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<sst xmlns="http://schemas.openxmlformats.org/spreadsheetml/2006/main" count="758" uniqueCount="396">
  <si>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</si>
  <si>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</si>
  <si>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</si>
  <si>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</si>
  <si>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</si>
  <si>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</si>
  <si>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</si>
  <si>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</si>
  <si>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</si>
  <si>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</si>
  <si>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</si>
  <si>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</si>
  <si>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</si>
  <si>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</si>
  <si>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</si>
  <si>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</si>
  <si>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</si>
  <si>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</si>
  <si>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</si>
  <si>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</si>
  <si>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</si>
  <si>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</si>
  <si>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</si>
  <si>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</si>
  <si>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</si>
  <si>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</si>
  <si>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</si>
  <si>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</si>
  <si>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</si>
  <si>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</si>
  <si>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</si>
  <si>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</si>
  <si>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</si>
  <si>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</si>
  <si>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</si>
  <si>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</si>
  <si>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</si>
  <si>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</si>
  <si>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</si>
  <si>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</si>
  <si>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</si>
  <si>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</si>
  <si>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</si>
  <si>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</si>
  <si>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</si>
  <si>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</si>
  <si>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</si>
  <si>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</si>
  <si>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</si>
  <si>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</si>
  <si>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</si>
  <si>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</si>
  <si>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</si>
  <si>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</si>
  <si>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</si>
  <si>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</si>
  <si>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</si>
  <si>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</si>
  <si>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</si>
  <si>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</si>
  <si>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</si>
  <si>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</si>
  <si>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</si>
  <si>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</si>
  <si>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</si>
  <si>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</si>
  <si>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</si>
  <si>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</si>
  <si>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</si>
  <si>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</si>
  <si>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</si>
  <si>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</si>
  <si>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</si>
  <si>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</si>
  <si>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</si>
  <si>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</si>
  <si>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</si>
  <si>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</si>
  <si>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</si>
  <si>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</si>
  <si>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</si>
  <si>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</si>
  <si>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</si>
  <si>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</si>
  <si>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</si>
  <si>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</si>
  <si>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</si>
  <si>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</si>
  <si>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</si>
  <si>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</si>
  <si>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</si>
  <si>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</si>
  <si>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</si>
  <si>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</si>
  <si>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</si>
  <si>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</si>
  <si>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</si>
  <si>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</si>
  <si>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</si>
  <si>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</si>
  <si>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</si>
  <si>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</si>
  <si>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</si>
  <si>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</si>
  <si>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</si>
  <si>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</si>
  <si>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</si>
  <si>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</si>
  <si>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</si>
  <si>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</si>
  <si>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</si>
  <si>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</si>
  <si>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</si>
  <si>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</si>
  <si>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</si>
  <si>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</si>
  <si>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</si>
  <si>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</si>
  <si>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</si>
  <si>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</si>
  <si>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</si>
  <si>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</si>
  <si>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</si>
  <si>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</si>
  <si>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</si>
  <si>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</si>
  <si>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</si>
  <si>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</si>
  <si>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</si>
  <si>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</si>
  <si>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</si>
  <si>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</si>
  <si>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</si>
  <si>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</si>
  <si>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</si>
  <si>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</si>
  <si>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</si>
  <si>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</si>
  <si>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</si>
  <si>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</si>
  <si>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</si>
  <si>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</si>
  <si>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</si>
  <si>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</si>
  <si>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</si>
  <si>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</si>
  <si>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</si>
  <si>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</si>
  <si>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</si>
  <si>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</si>
  <si>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</si>
  <si>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</si>
  <si>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</si>
  <si>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</si>
  <si>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</si>
  <si>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</si>
  <si>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</si>
  <si>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</si>
  <si>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</si>
  <si>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</si>
  <si>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</si>
  <si>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</si>
  <si>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</si>
  <si>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</si>
  <si>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</si>
  <si>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</si>
  <si>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</si>
  <si>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</si>
  <si>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</si>
  <si>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</si>
  <si>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</si>
  <si>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</si>
  <si>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</si>
  <si>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</si>
  <si>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</si>
  <si>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</si>
  <si>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</si>
  <si>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</si>
  <si>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</si>
  <si>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</si>
  <si>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</si>
  <si>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</si>
  <si>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</si>
  <si>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</si>
  <si>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</si>
  <si>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</si>
  <si>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</si>
  <si>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</si>
  <si>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</si>
  <si>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</si>
  <si>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</si>
  <si>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</si>
  <si>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</si>
  <si>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</si>
  <si>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</si>
  <si>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</si>
  <si>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</si>
  <si>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</si>
  <si>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</si>
  <si>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</si>
  <si>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</si>
  <si>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</si>
  <si>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</si>
  <si>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</si>
  <si>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</si>
  <si>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</si>
  <si>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</si>
  <si>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</si>
  <si>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</si>
  <si>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</si>
  <si>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</si>
  <si>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</si>
  <si>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</si>
  <si>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</si>
  <si>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</si>
  <si>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</si>
  <si>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</si>
  <si>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</si>
  <si>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</si>
  <si>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</si>
  <si>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</si>
  <si>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</si>
  <si>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</si>
  <si>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</si>
  <si>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</si>
  <si>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</si>
  <si>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</si>
  <si>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</si>
  <si>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</si>
  <si>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</si>
  <si>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</si>
  <si>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</si>
  <si>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</si>
  <si>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</si>
  <si>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</si>
  <si>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</si>
  <si>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</si>
  <si>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</si>
  <si>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</si>
  <si>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</si>
  <si>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</si>
  <si>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</si>
  <si>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</si>
  <si>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</si>
  <si>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</si>
  <si>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</si>
  <si>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</si>
  <si>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</si>
  <si>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</si>
  <si>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</si>
  <si>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</si>
  <si>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</si>
  <si>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</si>
  <si>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</si>
  <si>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</si>
  <si>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</si>
  <si>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</si>
  <si>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</si>
  <si>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</si>
  <si>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</si>
  <si>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</si>
  <si>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</si>
  <si>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</si>
  <si>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</si>
  <si>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</si>
  <si>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</si>
  <si>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</si>
  <si>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</si>
  <si>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</si>
  <si>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</si>
  <si>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</si>
  <si>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</si>
  <si>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</si>
  <si>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</si>
  <si>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</si>
  <si>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</si>
  <si>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</si>
  <si>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</si>
  <si>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</si>
  <si>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</si>
  <si>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</si>
  <si>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</si>
  <si>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</si>
  <si>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</si>
  <si>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</si>
  <si>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</si>
  <si>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</si>
  <si>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</si>
  <si>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</si>
  <si>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</si>
  <si>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</si>
  <si>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</si>
  <si>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</si>
  <si>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</si>
  <si>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</si>
  <si>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</si>
  <si>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</si>
  <si>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</si>
  <si>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</si>
  <si>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</si>
  <si>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</si>
  <si>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</si>
  <si>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</si>
  <si>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</si>
  <si>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</si>
  <si>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</si>
  <si>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</si>
  <si>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</si>
  <si>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</si>
  <si>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</si>
  <si>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</si>
  <si>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</si>
  <si>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</si>
  <si>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</si>
  <si>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</si>
  <si>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</si>
  <si>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</si>
  <si>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</si>
  <si>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</si>
  <si>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</si>
  <si>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</si>
  <si>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</si>
  <si>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</si>
  <si>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</si>
  <si>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</si>
  <si>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</si>
  <si>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</si>
  <si>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</si>
  <si>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</si>
  <si>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</si>
  <si>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</si>
  <si>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</si>
  <si>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</si>
  <si>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</si>
  <si>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</si>
  <si>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</si>
  <si>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</si>
  <si>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</si>
  <si>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</si>
  <si>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</si>
  <si>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</si>
  <si>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</si>
  <si>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</si>
  <si>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</si>
  <si>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</si>
  <si>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Baseline</t>
  </si>
  <si>
    <t xml:space="preserve">Difference in cable cost </t>
  </si>
  <si>
    <t>Life time of cable (years)</t>
  </si>
  <si>
    <t xml:space="preserve">95 sqmm cable cost </t>
  </si>
  <si>
    <t xml:space="preserve">185 sqmm cable cost </t>
  </si>
  <si>
    <t>MWh losses saving by upgrading cable from 95 sqmm to 185 sqmm (Mwh/km)</t>
  </si>
  <si>
    <t>LV kV upsizing SSEH</t>
  </si>
  <si>
    <t>Assumption</t>
  </si>
  <si>
    <t>Reviewed</t>
  </si>
  <si>
    <t>Location</t>
  </si>
  <si>
    <t>Validity</t>
  </si>
  <si>
    <t>Notes</t>
  </si>
  <si>
    <t>Yes</t>
  </si>
  <si>
    <t>Replacement of cables to reduce losses</t>
  </si>
  <si>
    <t>Replaced assets are those planned for repalcement during RIIO-ED1 and so are most likely HI5</t>
  </si>
  <si>
    <t>Total km of LV cable installed per annum in ED1 (CV7:Replacement)</t>
  </si>
  <si>
    <t>Total km of LV cable installed per annum in ED1 (CV1:Primary Reinforcement)</t>
  </si>
  <si>
    <t>Total km of LV cable installed per annum in ED1 (V3 Connections &amp; V4 Other Cost Movements)</t>
  </si>
  <si>
    <t>Percentage of cable installed to reduce losses</t>
  </si>
  <si>
    <t>Total km of LV cable installed per annum in ED1 (CV7:Replacement) due to losses</t>
  </si>
  <si>
    <t>Total km of LV cable installed per annum in ED1 (CV1:Primary Reinforcement) due to losses</t>
  </si>
  <si>
    <t>Total km of LV cable installed per annum in ED1 (V3 Connections &amp; V4 Other Cost Movements due to losses</t>
  </si>
  <si>
    <t>MWh losses savings</t>
  </si>
  <si>
    <t>LV demand data was taken from LV substation monitoring demand data and used in conjuntion with cable resistance data to calculate MWh losses saving</t>
  </si>
  <si>
    <t>Z:\E - NIA Programme\01. Archive\Reports IFI LCNF &amp; NIA\Regulatory Reports\2017_18\Losses Strategy\Evidence\Cost Benefit Analysis work\Cable upsizing\Calculations\Cable calculations V4.xlsx</t>
  </si>
  <si>
    <t>Cable costs</t>
  </si>
  <si>
    <t>Costs taken from procurement for each regulatory year in question</t>
  </si>
  <si>
    <t>Total km of cable installed per annum</t>
  </si>
  <si>
    <t>Taken from Regulatory Reporting costs and volumes submission</t>
  </si>
  <si>
    <t>All cable sizes of relevant size taken from ProcureTrak system</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</si>
  <si>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</si>
  <si>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</si>
  <si>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</si>
  <si>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</si>
  <si>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</si>
  <si>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40+ years</t>
  </si>
  <si>
    <t>CV7: Replacement total cost increase due to 185 sqmm upgrade</t>
  </si>
  <si>
    <t>CV1: Primary Reinforcement total cost increase due to 185 sqmm upgrade</t>
  </si>
  <si>
    <t>V3 &amp; V4: Connections &amp; Other Cost Movements total cost increase due to 185 sqmm upgrade</t>
  </si>
  <si>
    <t>CV7: Replacement total losses reduction due to 185 sqmm upgrade (MWh)</t>
  </si>
  <si>
    <t>CV1: Primary Reinforcement total losses reduction due to 185 sqmm upgrade (MWh)</t>
  </si>
  <si>
    <t>V3 &amp; V4: Connections &amp; Other Cost Movements total losses reduction due to 185 sqmm upgrade (MWh)</t>
  </si>
  <si>
    <t>Total additional cost due to 185sqmm upgrade</t>
  </si>
  <si>
    <t>Total MWh losses reduction due to 185sqmm upgrade</t>
  </si>
  <si>
    <t>Additional cost of upsizing 95sqmm to 185sqmm</t>
  </si>
  <si>
    <t>Replace as normal i.e. 65 sqmm cable</t>
  </si>
  <si>
    <t>Replace with larger 185 sqmm cable</t>
  </si>
  <si>
    <t>Z:\E - NIA Programme\01. Archive\01. Non Project\Reports IFI LCNF &amp; NIA\Regulatory Reports\2019_20\Losses Strategy\Evidence\Cable upsizing\ProcureTrak Data\Price Estimates on Cables</t>
  </si>
  <si>
    <t>Z:\E - NIA Programme\01. Archive\01. Non Project\Reports IFI LCNF &amp; NIA\Regulatory Reports\2019_20\Losses Strategy\Evidence\Cost and Volumes Reporting Pack</t>
  </si>
  <si>
    <t>Z:\E - NIA Programme\01. Archive\01. Non Project\Reports IFI LCNF &amp; NIA\Regulatory Reports\2019_20\Losses Strategy\Evidence\Cable upsizing\ProcureTrak Data\Cable Sales Data Summary 2019.20</t>
  </si>
  <si>
    <t>Alannah Simpson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</si>
</sst>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 numFmtId="176" formatCode="#,##0.0"/>
    <numFmt numFmtId="177" formatCode="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205">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5" fillId="0" borderId="3" xfId="0" applyFont="1" applyBorder="1" applyAlignment="1">
      <alignment vertical="top" wrapText="1"/>
    </xf>
    <xf numFmtId="3"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39" fillId="0" borderId="0" xfId="0" applyFont="1"/>
    <xf numFmtId="10" fontId="0" fillId="0" borderId="0" xfId="0" applyNumberFormat="1" applyFill="1"/>
    <xf numFmtId="6" fontId="0" fillId="0" borderId="0" xfId="0" applyNumberFormat="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xf numFmtId="0" fontId="39" fillId="0" borderId="3" xfId="0" applyFont="1" applyBorder="1"/>
    <xf numFmtId="176" fontId="0" fillId="0" borderId="0" xfId="0" applyNumberFormat="1"/>
    <xf numFmtId="170" fontId="20" fillId="0" borderId="0" xfId="7" applyNumberFormat="1" applyFont="1" applyFill="1" applyBorder="1"/>
    <xf numFmtId="170" fontId="0" fillId="0" borderId="0" xfId="7" applyNumberFormat="1" applyFont="1" applyBorder="1"/>
    <xf numFmtId="10" fontId="0" fillId="0" borderId="0" xfId="0" applyNumberFormat="1"/>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77" fontId="0" fillId="0" borderId="0" xfId="0" applyNumberFormat="1"/>
    <xf numFmtId="0" fontId="25" fillId="0" borderId="0" xfId="0" applyFont="1"/>
    <xf numFmtId="170" fontId="25" fillId="0" borderId="0" xfId="0" applyNumberFormat="1" applyFont="1"/>
    <xf numFmtId="3" fontId="25" fillId="0" borderId="0" xfId="0" applyNumberFormat="1" applyFont="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 xfId="9" xr:uid="{00000000-0005-0000-0000-00000600000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60" t="s">
        <v>222</v>
      </c>
      <c r="C26" s="160"/>
      <c r="D26" s="160"/>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4" activePane="bottomLeft" state="frozen"/>
      <selection activeCell="A7" sqref="A7"/>
      <selection pane="bottomLeft" activeCell="D11" sqref="D11:F11"/>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5" t="s">
        <v>358</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79" t="s">
        <v>359</v>
      </c>
      <c r="C5" s="180"/>
      <c r="D5" s="180"/>
      <c r="E5" s="180"/>
      <c r="F5" s="181"/>
    </row>
    <row r="6" spans="2:26" ht="13.5" customHeight="1" x14ac:dyDescent="0.3">
      <c r="B6" s="27"/>
      <c r="C6" s="27"/>
      <c r="D6" s="27"/>
      <c r="E6" s="27"/>
      <c r="F6" s="27"/>
    </row>
    <row r="7" spans="2:26" x14ac:dyDescent="0.3">
      <c r="B7" s="25" t="s">
        <v>48</v>
      </c>
    </row>
    <row r="8" spans="2:26" x14ac:dyDescent="0.3">
      <c r="B8" s="175" t="s">
        <v>336</v>
      </c>
      <c r="C8" s="176"/>
      <c r="D8" s="171" t="s">
        <v>30</v>
      </c>
      <c r="E8" s="171"/>
      <c r="F8" s="171"/>
    </row>
    <row r="9" spans="2:26" ht="22.5" customHeight="1" x14ac:dyDescent="0.3">
      <c r="B9" s="177" t="s">
        <v>345</v>
      </c>
      <c r="C9" s="178"/>
      <c r="D9" s="164" t="s">
        <v>390</v>
      </c>
      <c r="E9" s="164"/>
      <c r="F9" s="164"/>
    </row>
    <row r="10" spans="2:26" ht="35.25" customHeight="1" x14ac:dyDescent="0.3">
      <c r="B10" s="177" t="s">
        <v>224</v>
      </c>
      <c r="C10" s="178"/>
      <c r="D10" s="172" t="s">
        <v>391</v>
      </c>
      <c r="E10" s="173"/>
      <c r="F10" s="174"/>
    </row>
    <row r="11" spans="2:26" ht="39" customHeight="1" x14ac:dyDescent="0.3">
      <c r="B11" s="177"/>
      <c r="C11" s="178"/>
      <c r="D11" s="164"/>
      <c r="E11" s="164"/>
      <c r="F11" s="164"/>
    </row>
    <row r="12" spans="2:26" ht="22.5" customHeight="1" x14ac:dyDescent="0.3">
      <c r="B12" s="177"/>
      <c r="C12" s="178"/>
      <c r="D12" s="164"/>
      <c r="E12" s="164"/>
      <c r="F12" s="164"/>
    </row>
    <row r="13" spans="2:26" ht="42" customHeight="1" x14ac:dyDescent="0.3">
      <c r="B13" s="177"/>
      <c r="C13" s="178"/>
      <c r="D13" s="164"/>
      <c r="E13" s="164"/>
      <c r="F13" s="164"/>
    </row>
    <row r="14" spans="2:26" ht="22.5" customHeight="1" x14ac:dyDescent="0.3">
      <c r="B14" s="177"/>
      <c r="C14" s="178"/>
      <c r="D14" s="164"/>
      <c r="E14" s="164"/>
      <c r="F14" s="164"/>
    </row>
    <row r="15" spans="2:26" ht="45.75" customHeight="1" x14ac:dyDescent="0.3">
      <c r="B15" s="177"/>
      <c r="C15" s="178"/>
      <c r="D15" s="164"/>
      <c r="E15" s="164"/>
      <c r="F15" s="164"/>
    </row>
    <row r="16" spans="2:26" ht="28.5" customHeight="1" x14ac:dyDescent="0.3">
      <c r="B16" s="177"/>
      <c r="C16" s="178"/>
      <c r="D16" s="164"/>
      <c r="E16" s="164"/>
      <c r="F16" s="164"/>
    </row>
    <row r="17" spans="2:11" ht="22.5" customHeight="1" x14ac:dyDescent="0.3">
      <c r="B17" s="161"/>
      <c r="C17" s="162"/>
      <c r="D17" s="163"/>
      <c r="E17" s="163"/>
      <c r="F17" s="163"/>
    </row>
    <row r="18" spans="2:11" ht="22.5" customHeight="1" x14ac:dyDescent="0.3">
      <c r="B18" s="161"/>
      <c r="C18" s="162"/>
      <c r="D18" s="163"/>
      <c r="E18" s="163"/>
      <c r="F18" s="163"/>
    </row>
    <row r="19" spans="2:11" ht="22.5" customHeight="1" x14ac:dyDescent="0.3">
      <c r="B19" s="161"/>
      <c r="C19" s="162"/>
      <c r="D19" s="163"/>
      <c r="E19" s="163"/>
      <c r="F19" s="163"/>
    </row>
    <row r="20" spans="2:11" ht="22.5" customHeight="1" x14ac:dyDescent="0.3">
      <c r="B20" s="161"/>
      <c r="C20" s="162"/>
      <c r="D20" s="163"/>
      <c r="E20" s="163"/>
      <c r="F20" s="163"/>
    </row>
    <row r="21" spans="2:11" ht="22.5" customHeight="1" x14ac:dyDescent="0.3">
      <c r="B21" s="161"/>
      <c r="C21" s="162"/>
      <c r="D21" s="163"/>
      <c r="E21" s="163"/>
      <c r="F21" s="163"/>
    </row>
    <row r="22" spans="2:11" ht="22.5" customHeight="1" x14ac:dyDescent="0.3">
      <c r="B22" s="161"/>
      <c r="C22" s="162"/>
      <c r="D22" s="163"/>
      <c r="E22" s="163"/>
      <c r="F22" s="163"/>
    </row>
    <row r="23" spans="2:11" ht="22.5" customHeight="1" x14ac:dyDescent="0.3">
      <c r="B23" s="161"/>
      <c r="C23" s="162"/>
      <c r="D23" s="163"/>
      <c r="E23" s="163"/>
      <c r="F23" s="163"/>
    </row>
    <row r="24" spans="2:11" ht="12.75" customHeight="1" x14ac:dyDescent="0.3">
      <c r="B24" s="28"/>
      <c r="C24" s="28"/>
      <c r="D24" s="29"/>
      <c r="E24" s="29"/>
      <c r="F24" s="29"/>
    </row>
    <row r="25" spans="2:11" x14ac:dyDescent="0.3">
      <c r="B25" s="25" t="s">
        <v>49</v>
      </c>
    </row>
    <row r="26" spans="2:11" ht="38.25" customHeight="1" x14ac:dyDescent="0.3">
      <c r="B26" s="183" t="s">
        <v>47</v>
      </c>
      <c r="C26" s="185" t="s">
        <v>27</v>
      </c>
      <c r="D26" s="185" t="s">
        <v>28</v>
      </c>
      <c r="E26" s="185" t="s">
        <v>30</v>
      </c>
      <c r="F26" s="183" t="s">
        <v>339</v>
      </c>
      <c r="G26" s="182" t="s">
        <v>99</v>
      </c>
      <c r="H26" s="182"/>
      <c r="I26" s="182"/>
      <c r="J26" s="182"/>
      <c r="K26" s="182"/>
    </row>
    <row r="27" spans="2:11" ht="36" customHeight="1" x14ac:dyDescent="0.3">
      <c r="B27" s="184"/>
      <c r="C27" s="186"/>
      <c r="D27" s="186"/>
      <c r="E27" s="186"/>
      <c r="F27" s="184"/>
      <c r="G27" s="64" t="s">
        <v>100</v>
      </c>
      <c r="H27" s="64" t="s">
        <v>101</v>
      </c>
      <c r="I27" s="64" t="s">
        <v>102</v>
      </c>
      <c r="J27" s="64" t="s">
        <v>103</v>
      </c>
      <c r="K27" s="64" t="s">
        <v>104</v>
      </c>
    </row>
    <row r="28" spans="2:11" ht="27.75" customHeight="1" x14ac:dyDescent="0.3">
      <c r="B28" s="30">
        <v>1</v>
      </c>
      <c r="C28" s="31" t="str">
        <f>B9&amp;":"&amp;D9</f>
        <v>Baseline:Replace as normal i.e. 65 sqmm cable</v>
      </c>
      <c r="D28" s="30" t="s">
        <v>79</v>
      </c>
      <c r="E28" s="31"/>
      <c r="F28" s="30"/>
      <c r="G28" s="143">
        <f>Baseline!$C$4</f>
        <v>-0.21544203425116565</v>
      </c>
      <c r="H28" s="143">
        <f>Baseline!$C$5</f>
        <v>-0.25216853665065248</v>
      </c>
      <c r="I28" s="143">
        <f>Baseline!$C$6</f>
        <v>-0.27696808478546997</v>
      </c>
      <c r="J28" s="143">
        <f>Baseline!$C$7</f>
        <v>-0.3016925803995999</v>
      </c>
      <c r="K28" s="65"/>
    </row>
    <row r="29" spans="2:11" ht="27.75" customHeight="1" x14ac:dyDescent="0.3">
      <c r="B29" s="30">
        <v>2</v>
      </c>
      <c r="C29" s="141" t="str">
        <f>B10&amp;":"&amp;D10</f>
        <v>Option 1:Replace with larger 185 sqmm cable</v>
      </c>
      <c r="D29" s="30" t="s">
        <v>29</v>
      </c>
      <c r="E29" s="31"/>
      <c r="F29" s="30"/>
      <c r="G29" s="143">
        <f>'Option 1'!$C$4</f>
        <v>0.36810728181442381</v>
      </c>
      <c r="H29" s="143">
        <f>'Option 1'!$C$5</f>
        <v>0.57234203511945436</v>
      </c>
      <c r="I29" s="143">
        <f>'Option 1'!$C$6</f>
        <v>0.74525906130054376</v>
      </c>
      <c r="J29" s="143">
        <f>'Option 1'!$C$7</f>
        <v>0.86586954620951428</v>
      </c>
      <c r="K29" s="30"/>
    </row>
    <row r="30" spans="2:11" ht="27.75" customHeight="1" x14ac:dyDescent="0.3">
      <c r="B30" s="145">
        <v>3</v>
      </c>
      <c r="C30" s="145"/>
      <c r="D30" s="145"/>
      <c r="E30" s="146"/>
      <c r="F30" s="145"/>
      <c r="G30" s="147"/>
      <c r="H30" s="147"/>
      <c r="I30" s="147"/>
      <c r="J30" s="147"/>
      <c r="K30" s="145"/>
    </row>
    <row r="31" spans="2:11" ht="27.75" customHeight="1" x14ac:dyDescent="0.3">
      <c r="B31" s="145">
        <v>4</v>
      </c>
      <c r="C31" s="145"/>
      <c r="D31" s="145"/>
      <c r="E31" s="146"/>
      <c r="F31" s="145"/>
      <c r="G31" s="147"/>
      <c r="H31" s="147"/>
      <c r="I31" s="147"/>
      <c r="J31" s="147"/>
      <c r="K31" s="145"/>
    </row>
    <row r="32" spans="2:11" ht="27.75" customHeight="1" x14ac:dyDescent="0.3">
      <c r="B32" s="145">
        <v>5</v>
      </c>
      <c r="C32" s="145"/>
      <c r="D32" s="145"/>
      <c r="E32" s="146"/>
      <c r="F32" s="145"/>
      <c r="G32" s="147"/>
      <c r="H32" s="147"/>
      <c r="I32" s="147"/>
      <c r="J32" s="147"/>
      <c r="K32" s="145"/>
    </row>
    <row r="33" spans="2:11" ht="27.75" customHeight="1" x14ac:dyDescent="0.3">
      <c r="B33" s="145">
        <v>6</v>
      </c>
      <c r="C33" s="145"/>
      <c r="D33" s="145"/>
      <c r="E33" s="146"/>
      <c r="F33" s="145"/>
      <c r="G33" s="147"/>
      <c r="H33" s="147"/>
      <c r="I33" s="147"/>
      <c r="J33" s="147"/>
      <c r="K33" s="145"/>
    </row>
    <row r="34" spans="2:11" ht="27.75" customHeight="1" x14ac:dyDescent="0.3">
      <c r="B34" s="145">
        <v>7</v>
      </c>
      <c r="C34" s="145"/>
      <c r="D34" s="145"/>
      <c r="E34" s="146"/>
      <c r="F34" s="145"/>
      <c r="G34" s="147"/>
      <c r="H34" s="147"/>
      <c r="I34" s="147"/>
      <c r="J34" s="147"/>
      <c r="K34" s="145"/>
    </row>
    <row r="35" spans="2:11" ht="27.75" customHeight="1" x14ac:dyDescent="0.3">
      <c r="B35" s="145">
        <v>8</v>
      </c>
      <c r="C35" s="145"/>
      <c r="D35" s="145"/>
      <c r="E35" s="146"/>
      <c r="F35" s="145"/>
      <c r="G35" s="147"/>
      <c r="H35" s="147"/>
      <c r="I35" s="147"/>
      <c r="J35" s="147"/>
      <c r="K35" s="145"/>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7" t="s">
        <v>73</v>
      </c>
      <c r="C13" s="188"/>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9"/>
      <c r="C14" s="190"/>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91"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91"/>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91"/>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91"/>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91"/>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91"/>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91"/>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91"/>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91"/>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91"/>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C7" sqref="C4:C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-0.21544203425116565</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-0.25216853665065248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-0.27696808478546997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-0.3016925803995999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2" t="s">
        <v>11</v>
      </c>
      <c r="B13" s="61" t="s">
        <v>158</v>
      </c>
      <c r="C13" s="60"/>
      <c r="D13" s="61" t="s">
        <v>39</v>
      </c>
      <c r="E13" s="62">
        <f>-('Workings template'!B9*'Workings template'!B19)/1000000</f>
        <v>0</v>
      </c>
      <c r="F13" s="62">
        <f>-('Workings template'!C9*'Workings template'!C19)/1000000</f>
        <v>-1.3903967634721884E-2</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3"/>
      <c r="B14" s="61" t="s">
        <v>156</v>
      </c>
      <c r="C14" s="60"/>
      <c r="D14" s="61" t="s">
        <v>39</v>
      </c>
      <c r="E14" s="62">
        <f>-('Workings template'!B9*'Workings template'!B20)/1000000</f>
        <v>0</v>
      </c>
      <c r="F14" s="62">
        <f>-('Workings template'!C9*'Workings template'!C20)/1000000</f>
        <v>-1.1772702522830209E-2</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3"/>
      <c r="B15" s="61" t="s">
        <v>313</v>
      </c>
      <c r="C15" s="60"/>
      <c r="D15" s="61" t="s">
        <v>39</v>
      </c>
      <c r="E15" s="62">
        <f>-('Workings template'!B9*'Workings template'!B21)/1000000</f>
        <v>0</v>
      </c>
      <c r="F15" s="62">
        <f>-('Workings template'!C9*'Workings template'!C21)/1000000</f>
        <v>-0.27542267153065603</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4"/>
      <c r="B18" s="122" t="s">
        <v>194</v>
      </c>
      <c r="C18" s="127"/>
      <c r="D18" s="123" t="s">
        <v>39</v>
      </c>
      <c r="E18" s="59">
        <f>SUM(E13:E17)</f>
        <v>0</v>
      </c>
      <c r="F18" s="59">
        <f t="shared" ref="F18:AW18" si="0">SUM(F13:F17)</f>
        <v>-0.30109934168820812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5"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6"/>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-0.30109934168820812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-0.21076953918174568</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-9.0329802506462442E-2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-4.6837675373721261E-3</v>
      </c>
      <c r="H31" s="35">
        <f>$F$28/'Fixed data'!$C$7</f>
        <v>-4.6837675373721261E-3</v>
      </c>
      <c r="I31" s="35">
        <f>$F$28/'Fixed data'!$C$7</f>
        <v>-4.6837675373721261E-3</v>
      </c>
      <c r="J31" s="35">
        <f>$F$28/'Fixed data'!$C$7</f>
        <v>-4.6837675373721261E-3</v>
      </c>
      <c r="K31" s="35">
        <f>$F$28/'Fixed data'!$C$7</f>
        <v>-4.6837675373721261E-3</v>
      </c>
      <c r="L31" s="35">
        <f>$F$28/'Fixed data'!$C$7</f>
        <v>-4.6837675373721261E-3</v>
      </c>
      <c r="M31" s="35">
        <f>$F$28/'Fixed data'!$C$7</f>
        <v>-4.6837675373721261E-3</v>
      </c>
      <c r="N31" s="35">
        <f>$F$28/'Fixed data'!$C$7</f>
        <v>-4.6837675373721261E-3</v>
      </c>
      <c r="O31" s="35">
        <f>$F$28/'Fixed data'!$C$7</f>
        <v>-4.6837675373721261E-3</v>
      </c>
      <c r="P31" s="35">
        <f>$F$28/'Fixed data'!$C$7</f>
        <v>-4.6837675373721261E-3</v>
      </c>
      <c r="Q31" s="35">
        <f>$F$28/'Fixed data'!$C$7</f>
        <v>-4.6837675373721261E-3</v>
      </c>
      <c r="R31" s="35">
        <f>$F$28/'Fixed data'!$C$7</f>
        <v>-4.6837675373721261E-3</v>
      </c>
      <c r="S31" s="35">
        <f>$F$28/'Fixed data'!$C$7</f>
        <v>-4.6837675373721261E-3</v>
      </c>
      <c r="T31" s="35">
        <f>$F$28/'Fixed data'!$C$7</f>
        <v>-4.6837675373721261E-3</v>
      </c>
      <c r="U31" s="35">
        <f>$F$28/'Fixed data'!$C$7</f>
        <v>-4.6837675373721261E-3</v>
      </c>
      <c r="V31" s="35">
        <f>$F$28/'Fixed data'!$C$7</f>
        <v>-4.6837675373721261E-3</v>
      </c>
      <c r="W31" s="35">
        <f>$F$28/'Fixed data'!$C$7</f>
        <v>-4.6837675373721261E-3</v>
      </c>
      <c r="X31" s="35">
        <f>$F$28/'Fixed data'!$C$7</f>
        <v>-4.6837675373721261E-3</v>
      </c>
      <c r="Y31" s="35">
        <f>$F$28/'Fixed data'!$C$7</f>
        <v>-4.6837675373721261E-3</v>
      </c>
      <c r="Z31" s="35">
        <f>$F$28/'Fixed data'!$C$7</f>
        <v>-4.6837675373721261E-3</v>
      </c>
      <c r="AA31" s="35">
        <f>$F$28/'Fixed data'!$C$7</f>
        <v>-4.6837675373721261E-3</v>
      </c>
      <c r="AB31" s="35">
        <f>$F$28/'Fixed data'!$C$7</f>
        <v>-4.6837675373721261E-3</v>
      </c>
      <c r="AC31" s="35">
        <f>$F$28/'Fixed data'!$C$7</f>
        <v>-4.6837675373721261E-3</v>
      </c>
      <c r="AD31" s="35">
        <f>$F$28/'Fixed data'!$C$7</f>
        <v>-4.6837675373721261E-3</v>
      </c>
      <c r="AE31" s="35">
        <f>$F$28/'Fixed data'!$C$7</f>
        <v>-4.6837675373721261E-3</v>
      </c>
      <c r="AF31" s="35">
        <f>$F$28/'Fixed data'!$C$7</f>
        <v>-4.6837675373721261E-3</v>
      </c>
      <c r="AG31" s="35">
        <f>$F$28/'Fixed data'!$C$7</f>
        <v>-4.6837675373721261E-3</v>
      </c>
      <c r="AH31" s="35">
        <f>$F$28/'Fixed data'!$C$7</f>
        <v>-4.6837675373721261E-3</v>
      </c>
      <c r="AI31" s="35">
        <f>$F$28/'Fixed data'!$C$7</f>
        <v>-4.6837675373721261E-3</v>
      </c>
      <c r="AJ31" s="35">
        <f>$F$28/'Fixed data'!$C$7</f>
        <v>-4.6837675373721261E-3</v>
      </c>
      <c r="AK31" s="35">
        <f>$F$28/'Fixed data'!$C$7</f>
        <v>-4.6837675373721261E-3</v>
      </c>
      <c r="AL31" s="35">
        <f>$F$28/'Fixed data'!$C$7</f>
        <v>-4.6837675373721261E-3</v>
      </c>
      <c r="AM31" s="35">
        <f>$F$28/'Fixed data'!$C$7</f>
        <v>-4.6837675373721261E-3</v>
      </c>
      <c r="AN31" s="35">
        <f>$F$28/'Fixed data'!$C$7</f>
        <v>-4.6837675373721261E-3</v>
      </c>
      <c r="AO31" s="35">
        <f>$F$28/'Fixed data'!$C$7</f>
        <v>-4.6837675373721261E-3</v>
      </c>
      <c r="AP31" s="35">
        <f>$F$28/'Fixed data'!$C$7</f>
        <v>-4.6837675373721261E-3</v>
      </c>
      <c r="AQ31" s="35">
        <f>$F$28/'Fixed data'!$C$7</f>
        <v>-4.6837675373721261E-3</v>
      </c>
      <c r="AR31" s="35">
        <f>$F$28/'Fixed data'!$C$7</f>
        <v>-4.6837675373721261E-3</v>
      </c>
      <c r="AS31" s="35">
        <f>$F$28/'Fixed data'!$C$7</f>
        <v>-4.6837675373721261E-3</v>
      </c>
      <c r="AT31" s="35">
        <f>$F$28/'Fixed data'!$C$7</f>
        <v>-4.6837675373721261E-3</v>
      </c>
      <c r="AU31" s="35">
        <f>$F$28/'Fixed data'!$C$7</f>
        <v>-4.6837675373721261E-3</v>
      </c>
      <c r="AV31" s="35">
        <f>$F$28/'Fixed data'!$C$7</f>
        <v>-4.6837675373721261E-3</v>
      </c>
      <c r="AW31" s="35">
        <f>$F$28/'Fixed data'!$C$7</f>
        <v>-4.6837675373721261E-3</v>
      </c>
      <c r="AX31" s="35">
        <f>$F$28/'Fixed data'!$C$7</f>
        <v>-4.6837675373721261E-3</v>
      </c>
      <c r="AY31" s="35">
        <f>$F$28/'Fixed data'!$C$7</f>
        <v>-4.6837675373721261E-3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-4.6837675373721261E-3</v>
      </c>
      <c r="H60" s="35">
        <f t="shared" si="5"/>
        <v>-4.6837675373721261E-3</v>
      </c>
      <c r="I60" s="35">
        <f t="shared" si="5"/>
        <v>-4.6837675373721261E-3</v>
      </c>
      <c r="J60" s="35">
        <f t="shared" si="5"/>
        <v>-4.6837675373721261E-3</v>
      </c>
      <c r="K60" s="35">
        <f t="shared" si="5"/>
        <v>-4.6837675373721261E-3</v>
      </c>
      <c r="L60" s="35">
        <f t="shared" si="5"/>
        <v>-4.6837675373721261E-3</v>
      </c>
      <c r="M60" s="35">
        <f t="shared" si="5"/>
        <v>-4.6837675373721261E-3</v>
      </c>
      <c r="N60" s="35">
        <f t="shared" si="5"/>
        <v>-4.6837675373721261E-3</v>
      </c>
      <c r="O60" s="35">
        <f t="shared" si="5"/>
        <v>-4.6837675373721261E-3</v>
      </c>
      <c r="P60" s="35">
        <f t="shared" si="5"/>
        <v>-4.6837675373721261E-3</v>
      </c>
      <c r="Q60" s="35">
        <f t="shared" si="5"/>
        <v>-4.6837675373721261E-3</v>
      </c>
      <c r="R60" s="35">
        <f t="shared" si="5"/>
        <v>-4.6837675373721261E-3</v>
      </c>
      <c r="S60" s="35">
        <f t="shared" si="5"/>
        <v>-4.6837675373721261E-3</v>
      </c>
      <c r="T60" s="35">
        <f t="shared" si="5"/>
        <v>-4.6837675373721261E-3</v>
      </c>
      <c r="U60" s="35">
        <f t="shared" si="5"/>
        <v>-4.6837675373721261E-3</v>
      </c>
      <c r="V60" s="35">
        <f t="shared" si="5"/>
        <v>-4.6837675373721261E-3</v>
      </c>
      <c r="W60" s="35">
        <f t="shared" si="5"/>
        <v>-4.6837675373721261E-3</v>
      </c>
      <c r="X60" s="35">
        <f t="shared" si="5"/>
        <v>-4.6837675373721261E-3</v>
      </c>
      <c r="Y60" s="35">
        <f t="shared" si="5"/>
        <v>-4.6837675373721261E-3</v>
      </c>
      <c r="Z60" s="35">
        <f t="shared" si="5"/>
        <v>-4.6837675373721261E-3</v>
      </c>
      <c r="AA60" s="35">
        <f t="shared" si="5"/>
        <v>-4.6837675373721261E-3</v>
      </c>
      <c r="AB60" s="35">
        <f t="shared" si="5"/>
        <v>-4.6837675373721261E-3</v>
      </c>
      <c r="AC60" s="35">
        <f t="shared" si="5"/>
        <v>-4.6837675373721261E-3</v>
      </c>
      <c r="AD60" s="35">
        <f t="shared" si="5"/>
        <v>-4.6837675373721261E-3</v>
      </c>
      <c r="AE60" s="35">
        <f t="shared" si="5"/>
        <v>-4.6837675373721261E-3</v>
      </c>
      <c r="AF60" s="35">
        <f t="shared" si="5"/>
        <v>-4.6837675373721261E-3</v>
      </c>
      <c r="AG60" s="35">
        <f t="shared" si="5"/>
        <v>-4.6837675373721261E-3</v>
      </c>
      <c r="AH60" s="35">
        <f t="shared" si="5"/>
        <v>-4.6837675373721261E-3</v>
      </c>
      <c r="AI60" s="35">
        <f t="shared" si="5"/>
        <v>-4.6837675373721261E-3</v>
      </c>
      <c r="AJ60" s="35">
        <f t="shared" si="5"/>
        <v>-4.6837675373721261E-3</v>
      </c>
      <c r="AK60" s="35">
        <f t="shared" si="5"/>
        <v>-4.6837675373721261E-3</v>
      </c>
      <c r="AL60" s="35">
        <f t="shared" si="5"/>
        <v>-4.6837675373721261E-3</v>
      </c>
      <c r="AM60" s="35">
        <f t="shared" si="5"/>
        <v>-4.6837675373721261E-3</v>
      </c>
      <c r="AN60" s="35">
        <f t="shared" si="5"/>
        <v>-4.6837675373721261E-3</v>
      </c>
      <c r="AO60" s="35">
        <f t="shared" si="5"/>
        <v>-4.6837675373721261E-3</v>
      </c>
      <c r="AP60" s="35">
        <f t="shared" si="5"/>
        <v>-4.6837675373721261E-3</v>
      </c>
      <c r="AQ60" s="35">
        <f t="shared" si="5"/>
        <v>-4.6837675373721261E-3</v>
      </c>
      <c r="AR60" s="35">
        <f t="shared" si="5"/>
        <v>-4.6837675373721261E-3</v>
      </c>
      <c r="AS60" s="35">
        <f t="shared" si="5"/>
        <v>-4.6837675373721261E-3</v>
      </c>
      <c r="AT60" s="35">
        <f t="shared" si="5"/>
        <v>-4.6837675373721261E-3</v>
      </c>
      <c r="AU60" s="35">
        <f t="shared" si="5"/>
        <v>-4.6837675373721261E-3</v>
      </c>
      <c r="AV60" s="35">
        <f t="shared" si="5"/>
        <v>-4.6837675373721261E-3</v>
      </c>
      <c r="AW60" s="35">
        <f t="shared" si="5"/>
        <v>-4.6837675373721261E-3</v>
      </c>
      <c r="AX60" s="35">
        <f t="shared" si="5"/>
        <v>-4.6837675373721261E-3</v>
      </c>
      <c r="AY60" s="35">
        <f t="shared" si="5"/>
        <v>-4.6837675373721261E-3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-0.21076953918174568</v>
      </c>
      <c r="H61" s="35">
        <f t="shared" si="6"/>
        <v>-0.20608577164437356</v>
      </c>
      <c r="I61" s="35">
        <f t="shared" si="6"/>
        <v>-0.20140200410700143</v>
      </c>
      <c r="J61" s="35">
        <f t="shared" si="6"/>
        <v>-0.19671823656962931</v>
      </c>
      <c r="K61" s="35">
        <f t="shared" si="6"/>
        <v>-0.19203446903225718</v>
      </c>
      <c r="L61" s="35">
        <f t="shared" si="6"/>
        <v>-0.18735070149488506</v>
      </c>
      <c r="M61" s="35">
        <f t="shared" si="6"/>
        <v>-0.18266693395751293</v>
      </c>
      <c r="N61" s="35">
        <f t="shared" si="6"/>
        <v>-0.17798316642014081</v>
      </c>
      <c r="O61" s="35">
        <f t="shared" si="6"/>
        <v>-0.17329939888276868</v>
      </c>
      <c r="P61" s="35">
        <f t="shared" si="6"/>
        <v>-0.16861563134539656</v>
      </c>
      <c r="Q61" s="35">
        <f t="shared" si="6"/>
        <v>-0.16393186380802444</v>
      </c>
      <c r="R61" s="35">
        <f t="shared" si="6"/>
        <v>-0.15924809627065231</v>
      </c>
      <c r="S61" s="35">
        <f t="shared" si="6"/>
        <v>-0.15456432873328019</v>
      </c>
      <c r="T61" s="35">
        <f t="shared" si="6"/>
        <v>-0.14988056119590806</v>
      </c>
      <c r="U61" s="35">
        <f t="shared" si="6"/>
        <v>-0.14519679365853594</v>
      </c>
      <c r="V61" s="35">
        <f t="shared" si="6"/>
        <v>-0.14051302612116381</v>
      </c>
      <c r="W61" s="35">
        <f t="shared" si="6"/>
        <v>-0.13582925858379169</v>
      </c>
      <c r="X61" s="35">
        <f t="shared" si="6"/>
        <v>-0.13114549104641957</v>
      </c>
      <c r="Y61" s="35">
        <f t="shared" si="6"/>
        <v>-0.12646172350904744</v>
      </c>
      <c r="Z61" s="35">
        <f t="shared" si="6"/>
        <v>-0.12177795597167532</v>
      </c>
      <c r="AA61" s="35">
        <f t="shared" si="6"/>
        <v>-0.11709418843430319</v>
      </c>
      <c r="AB61" s="35">
        <f t="shared" si="6"/>
        <v>-0.11241042089693107</v>
      </c>
      <c r="AC61" s="35">
        <f t="shared" si="6"/>
        <v>-0.10772665335955894</v>
      </c>
      <c r="AD61" s="35">
        <f t="shared" si="6"/>
        <v>-0.10304288582218682</v>
      </c>
      <c r="AE61" s="35">
        <f t="shared" si="6"/>
        <v>-9.8359118284814695E-2</v>
      </c>
      <c r="AF61" s="35">
        <f t="shared" si="6"/>
        <v>-9.3675350747442571E-2</v>
      </c>
      <c r="AG61" s="35">
        <f t="shared" si="6"/>
        <v>-8.8991583210070446E-2</v>
      </c>
      <c r="AH61" s="35">
        <f t="shared" si="6"/>
        <v>-8.4307815672698322E-2</v>
      </c>
      <c r="AI61" s="35">
        <f t="shared" si="6"/>
        <v>-7.9624048135326198E-2</v>
      </c>
      <c r="AJ61" s="35">
        <f t="shared" si="6"/>
        <v>-7.4940280597954073E-2</v>
      </c>
      <c r="AK61" s="35">
        <f t="shared" si="6"/>
        <v>-7.0256513060581949E-2</v>
      </c>
      <c r="AL61" s="35">
        <f t="shared" si="6"/>
        <v>-6.5572745523209824E-2</v>
      </c>
      <c r="AM61" s="35">
        <f t="shared" si="6"/>
        <v>-6.08889779858377E-2</v>
      </c>
      <c r="AN61" s="35">
        <f t="shared" si="6"/>
        <v>-5.6205210448465576E-2</v>
      </c>
      <c r="AO61" s="35">
        <f t="shared" si="6"/>
        <v>-5.1521442911093451E-2</v>
      </c>
      <c r="AP61" s="35">
        <f t="shared" si="6"/>
        <v>-4.6837675373721327E-2</v>
      </c>
      <c r="AQ61" s="35">
        <f t="shared" si="6"/>
        <v>-4.2153907836349203E-2</v>
      </c>
      <c r="AR61" s="35">
        <f t="shared" si="6"/>
        <v>-3.7470140298977078E-2</v>
      </c>
      <c r="AS61" s="35">
        <f t="shared" si="6"/>
        <v>-3.2786372761604954E-2</v>
      </c>
      <c r="AT61" s="35">
        <f t="shared" si="6"/>
        <v>-2.8102605224232829E-2</v>
      </c>
      <c r="AU61" s="35">
        <f t="shared" si="6"/>
        <v>-2.3418837686860705E-2</v>
      </c>
      <c r="AV61" s="35">
        <f t="shared" si="6"/>
        <v>-1.8735070149488581E-2</v>
      </c>
      <c r="AW61" s="35">
        <f t="shared" si="6"/>
        <v>-1.4051302612116455E-2</v>
      </c>
      <c r="AX61" s="35">
        <f t="shared" si="6"/>
        <v>-9.3675350747443285E-3</v>
      </c>
      <c r="AY61" s="35">
        <f t="shared" si="6"/>
        <v>-4.6837675373722024E-3</v>
      </c>
      <c r="AZ61" s="35">
        <f t="shared" si="6"/>
        <v>-7.6327832942979512E-17</v>
      </c>
      <c r="BA61" s="35">
        <f t="shared" si="6"/>
        <v>-7.6327832942979512E-17</v>
      </c>
      <c r="BB61" s="35">
        <f t="shared" si="6"/>
        <v>-7.6327832942979512E-17</v>
      </c>
      <c r="BC61" s="35">
        <f t="shared" si="6"/>
        <v>-7.6327832942979512E-17</v>
      </c>
      <c r="BD61" s="35">
        <f t="shared" si="6"/>
        <v>-7.6327832942979512E-17</v>
      </c>
    </row>
    <row r="62" spans="1:56" ht="16.5" hidden="1" customHeight="1" outlineLevel="1" x14ac:dyDescent="0.3">
      <c r="A62" s="113"/>
      <c r="B62" s="9" t="s">
        <v>33</v>
      </c>
      <c r="C62" s="9" t="s">
        <v>67</v>
      </c>
      <c r="D62" s="9" t="s">
        <v>39</v>
      </c>
      <c r="E62" s="35">
        <f t="shared" ref="E62:BD62" si="7">E28-E60+E61</f>
        <v>0</v>
      </c>
      <c r="F62" s="35">
        <f t="shared" si="7"/>
        <v>-0.21076953918174568</v>
      </c>
      <c r="G62" s="35">
        <f t="shared" si="7"/>
        <v>-0.20608577164437356</v>
      </c>
      <c r="H62" s="35">
        <f t="shared" si="7"/>
        <v>-0.20140200410700143</v>
      </c>
      <c r="I62" s="35">
        <f t="shared" si="7"/>
        <v>-0.19671823656962931</v>
      </c>
      <c r="J62" s="35">
        <f t="shared" si="7"/>
        <v>-0.19203446903225718</v>
      </c>
      <c r="K62" s="35">
        <f t="shared" si="7"/>
        <v>-0.18735070149488506</v>
      </c>
      <c r="L62" s="35">
        <f t="shared" si="7"/>
        <v>-0.18266693395751293</v>
      </c>
      <c r="M62" s="35">
        <f t="shared" si="7"/>
        <v>-0.17798316642014081</v>
      </c>
      <c r="N62" s="35">
        <f t="shared" si="7"/>
        <v>-0.17329939888276868</v>
      </c>
      <c r="O62" s="35">
        <f t="shared" si="7"/>
        <v>-0.16861563134539656</v>
      </c>
      <c r="P62" s="35">
        <f t="shared" si="7"/>
        <v>-0.16393186380802444</v>
      </c>
      <c r="Q62" s="35">
        <f t="shared" si="7"/>
        <v>-0.15924809627065231</v>
      </c>
      <c r="R62" s="35">
        <f t="shared" si="7"/>
        <v>-0.15456432873328019</v>
      </c>
      <c r="S62" s="35">
        <f t="shared" si="7"/>
        <v>-0.14988056119590806</v>
      </c>
      <c r="T62" s="35">
        <f t="shared" si="7"/>
        <v>-0.14519679365853594</v>
      </c>
      <c r="U62" s="35">
        <f t="shared" si="7"/>
        <v>-0.14051302612116381</v>
      </c>
      <c r="V62" s="35">
        <f t="shared" si="7"/>
        <v>-0.13582925858379169</v>
      </c>
      <c r="W62" s="35">
        <f t="shared" si="7"/>
        <v>-0.13114549104641957</v>
      </c>
      <c r="X62" s="35">
        <f t="shared" si="7"/>
        <v>-0.12646172350904744</v>
      </c>
      <c r="Y62" s="35">
        <f t="shared" si="7"/>
        <v>-0.12177795597167532</v>
      </c>
      <c r="Z62" s="35">
        <f t="shared" si="7"/>
        <v>-0.11709418843430319</v>
      </c>
      <c r="AA62" s="35">
        <f t="shared" si="7"/>
        <v>-0.11241042089693107</v>
      </c>
      <c r="AB62" s="35">
        <f t="shared" si="7"/>
        <v>-0.10772665335955894</v>
      </c>
      <c r="AC62" s="35">
        <f t="shared" si="7"/>
        <v>-0.10304288582218682</v>
      </c>
      <c r="AD62" s="35">
        <f t="shared" si="7"/>
        <v>-9.8359118284814695E-2</v>
      </c>
      <c r="AE62" s="35">
        <f t="shared" si="7"/>
        <v>-9.3675350747442571E-2</v>
      </c>
      <c r="AF62" s="35">
        <f t="shared" si="7"/>
        <v>-8.8991583210070446E-2</v>
      </c>
      <c r="AG62" s="35">
        <f t="shared" si="7"/>
        <v>-8.4307815672698322E-2</v>
      </c>
      <c r="AH62" s="35">
        <f t="shared" si="7"/>
        <v>-7.9624048135326198E-2</v>
      </c>
      <c r="AI62" s="35">
        <f t="shared" si="7"/>
        <v>-7.4940280597954073E-2</v>
      </c>
      <c r="AJ62" s="35">
        <f t="shared" si="7"/>
        <v>-7.0256513060581949E-2</v>
      </c>
      <c r="AK62" s="35">
        <f t="shared" si="7"/>
        <v>-6.5572745523209824E-2</v>
      </c>
      <c r="AL62" s="35">
        <f t="shared" si="7"/>
        <v>-6.08889779858377E-2</v>
      </c>
      <c r="AM62" s="35">
        <f t="shared" si="7"/>
        <v>-5.6205210448465576E-2</v>
      </c>
      <c r="AN62" s="35">
        <f t="shared" si="7"/>
        <v>-5.1521442911093451E-2</v>
      </c>
      <c r="AO62" s="35">
        <f t="shared" si="7"/>
        <v>-4.6837675373721327E-2</v>
      </c>
      <c r="AP62" s="35">
        <f t="shared" si="7"/>
        <v>-4.2153907836349203E-2</v>
      </c>
      <c r="AQ62" s="35">
        <f t="shared" si="7"/>
        <v>-3.7470140298977078E-2</v>
      </c>
      <c r="AR62" s="35">
        <f t="shared" si="7"/>
        <v>-3.2786372761604954E-2</v>
      </c>
      <c r="AS62" s="35">
        <f t="shared" si="7"/>
        <v>-2.8102605224232829E-2</v>
      </c>
      <c r="AT62" s="35">
        <f t="shared" si="7"/>
        <v>-2.3418837686860705E-2</v>
      </c>
      <c r="AU62" s="35">
        <f t="shared" si="7"/>
        <v>-1.8735070149488581E-2</v>
      </c>
      <c r="AV62" s="35">
        <f t="shared" si="7"/>
        <v>-1.4051302612116455E-2</v>
      </c>
      <c r="AW62" s="35">
        <f t="shared" si="7"/>
        <v>-9.3675350747443285E-3</v>
      </c>
      <c r="AX62" s="35">
        <f t="shared" si="7"/>
        <v>-4.6837675373722024E-3</v>
      </c>
      <c r="AY62" s="35">
        <f t="shared" si="7"/>
        <v>-7.6327832942979512E-17</v>
      </c>
      <c r="AZ62" s="35">
        <f t="shared" si="7"/>
        <v>-7.6327832942979512E-17</v>
      </c>
      <c r="BA62" s="35">
        <f t="shared" si="7"/>
        <v>-7.6327832942979512E-17</v>
      </c>
      <c r="BB62" s="35">
        <f t="shared" si="7"/>
        <v>-7.6327832942979512E-17</v>
      </c>
      <c r="BC62" s="35">
        <f t="shared" si="7"/>
        <v>-7.6327832942979512E-17</v>
      </c>
      <c r="BD62" s="35">
        <f t="shared" si="7"/>
        <v>-7.6327832942979512E-17</v>
      </c>
    </row>
    <row r="63" spans="1:56" ht="16.5" collapsed="1" x14ac:dyDescent="0.3">
      <c r="A63" s="113"/>
      <c r="B63" s="9" t="s">
        <v>8</v>
      </c>
      <c r="C63" s="11" t="s">
        <v>66</v>
      </c>
      <c r="D63" s="9" t="s">
        <v>39</v>
      </c>
      <c r="E63" s="35">
        <f>AVERAGE(E61:E62)*'Fixed data'!$C$3</f>
        <v>0</v>
      </c>
      <c r="F63" s="35">
        <f>AVERAGE(F61:F62)*'Fixed data'!$C$3</f>
        <v>-4.2153907836349133E-3</v>
      </c>
      <c r="G63" s="35">
        <f>AVERAGE(G61:G62)*'Fixed data'!$C$3</f>
        <v>-8.3371062165223855E-3</v>
      </c>
      <c r="H63" s="35">
        <f>AVERAGE(H61:H62)*'Fixed data'!$C$3</f>
        <v>-8.1497555150274997E-3</v>
      </c>
      <c r="I63" s="35">
        <f>AVERAGE(I61:I62)*'Fixed data'!$C$3</f>
        <v>-7.9624048135326156E-3</v>
      </c>
      <c r="J63" s="35">
        <f>AVERAGE(J61:J62)*'Fixed data'!$C$3</f>
        <v>-7.7750541120377298E-3</v>
      </c>
      <c r="K63" s="35">
        <f>AVERAGE(K61:K62)*'Fixed data'!$C$3</f>
        <v>-7.5877034105428457E-3</v>
      </c>
      <c r="L63" s="35">
        <f>AVERAGE(L61:L62)*'Fixed data'!$C$3</f>
        <v>-7.400352709047959E-3</v>
      </c>
      <c r="M63" s="35">
        <f>AVERAGE(M61:M62)*'Fixed data'!$C$3</f>
        <v>-7.2130020075530758E-3</v>
      </c>
      <c r="N63" s="35">
        <f>AVERAGE(N61:N62)*'Fixed data'!$C$3</f>
        <v>-7.0256513060581892E-3</v>
      </c>
      <c r="O63" s="35">
        <f>AVERAGE(O61:O62)*'Fixed data'!$C$3</f>
        <v>-6.8383006045633059E-3</v>
      </c>
      <c r="P63" s="35">
        <f>AVERAGE(P61:P62)*'Fixed data'!$C$3</f>
        <v>-6.6509499030684193E-3</v>
      </c>
      <c r="Q63" s="35">
        <f>AVERAGE(Q61:Q62)*'Fixed data'!$C$3</f>
        <v>-6.4635992015735361E-3</v>
      </c>
      <c r="R63" s="35">
        <f>AVERAGE(R61:R62)*'Fixed data'!$C$3</f>
        <v>-6.2762485000786494E-3</v>
      </c>
      <c r="S63" s="35">
        <f>AVERAGE(S61:S62)*'Fixed data'!$C$3</f>
        <v>-6.0888977985837653E-3</v>
      </c>
      <c r="T63" s="35">
        <f>AVERAGE(T61:T62)*'Fixed data'!$C$3</f>
        <v>-5.9015470970888795E-3</v>
      </c>
      <c r="U63" s="35">
        <f>AVERAGE(U61:U62)*'Fixed data'!$C$3</f>
        <v>-5.7141963955939954E-3</v>
      </c>
      <c r="V63" s="35">
        <f>AVERAGE(V61:V62)*'Fixed data'!$C$3</f>
        <v>-5.5268456940991096E-3</v>
      </c>
      <c r="W63" s="35">
        <f>AVERAGE(W61:W62)*'Fixed data'!$C$3</f>
        <v>-5.3394949926042256E-3</v>
      </c>
      <c r="X63" s="35">
        <f>AVERAGE(X61:X62)*'Fixed data'!$C$3</f>
        <v>-5.1521442911093398E-3</v>
      </c>
      <c r="Y63" s="35">
        <f>AVERAGE(Y61:Y62)*'Fixed data'!$C$3</f>
        <v>-4.9647935896144557E-3</v>
      </c>
      <c r="Z63" s="35">
        <f>AVERAGE(Z61:Z62)*'Fixed data'!$C$3</f>
        <v>-4.7774428881195699E-3</v>
      </c>
      <c r="AA63" s="35">
        <f>AVERAGE(AA61:AA62)*'Fixed data'!$C$3</f>
        <v>-4.5900921866246849E-3</v>
      </c>
      <c r="AB63" s="35">
        <f>AVERAGE(AB61:AB62)*'Fixed data'!$C$3</f>
        <v>-4.4027414851298E-3</v>
      </c>
      <c r="AC63" s="35">
        <f>AVERAGE(AC61:AC62)*'Fixed data'!$C$3</f>
        <v>-4.2153907836349151E-3</v>
      </c>
      <c r="AD63" s="35">
        <f>AVERAGE(AD61:AD62)*'Fixed data'!$C$3</f>
        <v>-4.0280400821400301E-3</v>
      </c>
      <c r="AE63" s="35">
        <f>AVERAGE(AE61:AE62)*'Fixed data'!$C$3</f>
        <v>-3.8406893806451456E-3</v>
      </c>
      <c r="AF63" s="35">
        <f>AVERAGE(AF61:AF62)*'Fixed data'!$C$3</f>
        <v>-3.6533386791502602E-3</v>
      </c>
      <c r="AG63" s="35">
        <f>AVERAGE(AG61:AG62)*'Fixed data'!$C$3</f>
        <v>-3.4659879776553753E-3</v>
      </c>
      <c r="AH63" s="35">
        <f>AVERAGE(AH61:AH62)*'Fixed data'!$C$3</f>
        <v>-3.2786372761604904E-3</v>
      </c>
      <c r="AI63" s="35">
        <f>AVERAGE(AI61:AI62)*'Fixed data'!$C$3</f>
        <v>-3.0912865746656054E-3</v>
      </c>
      <c r="AJ63" s="35">
        <f>AVERAGE(AJ61:AJ62)*'Fixed data'!$C$3</f>
        <v>-2.9039358731707205E-3</v>
      </c>
      <c r="AK63" s="35">
        <f>AVERAGE(AK61:AK62)*'Fixed data'!$C$3</f>
        <v>-2.7165851716758355E-3</v>
      </c>
      <c r="AL63" s="35">
        <f>AVERAGE(AL61:AL62)*'Fixed data'!$C$3</f>
        <v>-2.5292344701809506E-3</v>
      </c>
      <c r="AM63" s="35">
        <f>AVERAGE(AM61:AM62)*'Fixed data'!$C$3</f>
        <v>-2.3418837686860657E-3</v>
      </c>
      <c r="AN63" s="35">
        <f>AVERAGE(AN61:AN62)*'Fixed data'!$C$3</f>
        <v>-2.1545330671911807E-3</v>
      </c>
      <c r="AO63" s="35">
        <f>AVERAGE(AO61:AO62)*'Fixed data'!$C$3</f>
        <v>-1.9671823656962958E-3</v>
      </c>
      <c r="AP63" s="35">
        <f>AVERAGE(AP61:AP62)*'Fixed data'!$C$3</f>
        <v>-1.7798316642014106E-3</v>
      </c>
      <c r="AQ63" s="35">
        <f>AVERAGE(AQ61:AQ62)*'Fixed data'!$C$3</f>
        <v>-1.5924809627065257E-3</v>
      </c>
      <c r="AR63" s="35">
        <f>AVERAGE(AR61:AR62)*'Fixed data'!$C$3</f>
        <v>-1.4051302612116407E-3</v>
      </c>
      <c r="AS63" s="35">
        <f>AVERAGE(AS61:AS62)*'Fixed data'!$C$3</f>
        <v>-1.2177795597167558E-3</v>
      </c>
      <c r="AT63" s="35">
        <f>AVERAGE(AT61:AT62)*'Fixed data'!$C$3</f>
        <v>-1.0304288582218706E-3</v>
      </c>
      <c r="AU63" s="35">
        <f>AVERAGE(AU61:AU62)*'Fixed data'!$C$3</f>
        <v>-8.430781567269857E-4</v>
      </c>
      <c r="AV63" s="35">
        <f>AVERAGE(AV61:AV62)*'Fixed data'!$C$3</f>
        <v>-6.5572745523210076E-4</v>
      </c>
      <c r="AW63" s="35">
        <f>AVERAGE(AW61:AW62)*'Fixed data'!$C$3</f>
        <v>-4.6837675373721566E-4</v>
      </c>
      <c r="AX63" s="35">
        <f>AVERAGE(AX61:AX62)*'Fixed data'!$C$3</f>
        <v>-2.8102605224233061E-4</v>
      </c>
      <c r="AY63" s="35">
        <f>AVERAGE(AY61:AY62)*'Fixed data'!$C$3</f>
        <v>-9.3675350747445574E-5</v>
      </c>
      <c r="AZ63" s="35">
        <f>AVERAGE(AZ61:AZ62)*'Fixed data'!$C$3</f>
        <v>-3.0531133177191805E-18</v>
      </c>
      <c r="BA63" s="35">
        <f>AVERAGE(BA61:BA62)*'Fixed data'!$C$3</f>
        <v>-3.0531133177191805E-18</v>
      </c>
      <c r="BB63" s="35">
        <f>AVERAGE(BB61:BB62)*'Fixed data'!$C$3</f>
        <v>-3.0531133177191805E-18</v>
      </c>
      <c r="BC63" s="35">
        <f>AVERAGE(BC61:BC62)*'Fixed data'!$C$3</f>
        <v>-3.0531133177191805E-18</v>
      </c>
      <c r="BD63" s="35">
        <f>AVERAGE(BD61:BD62)*'Fixed data'!$C$3</f>
        <v>-3.0531133177191805E-18</v>
      </c>
    </row>
    <row r="64" spans="1:56" ht="15.75" thickBot="1" x14ac:dyDescent="0.35">
      <c r="A64" s="112"/>
      <c r="B64" s="12" t="s">
        <v>92</v>
      </c>
      <c r="C64" s="12" t="s">
        <v>44</v>
      </c>
      <c r="D64" s="12" t="s">
        <v>39</v>
      </c>
      <c r="E64" s="53">
        <f t="shared" ref="E64:BD64" si="8">E29+E60+E63</f>
        <v>0</v>
      </c>
      <c r="F64" s="53">
        <f t="shared" si="8"/>
        <v>-9.4545193290097362E-2</v>
      </c>
      <c r="G64" s="53">
        <f t="shared" si="8"/>
        <v>-1.3020873753894512E-2</v>
      </c>
      <c r="H64" s="53">
        <f t="shared" si="8"/>
        <v>-1.2833523052399626E-2</v>
      </c>
      <c r="I64" s="53">
        <f t="shared" si="8"/>
        <v>-1.2646172350904742E-2</v>
      </c>
      <c r="J64" s="53">
        <f t="shared" si="8"/>
        <v>-1.2458821649409856E-2</v>
      </c>
      <c r="K64" s="53">
        <f t="shared" si="8"/>
        <v>-1.2271470947914972E-2</v>
      </c>
      <c r="L64" s="53">
        <f t="shared" si="8"/>
        <v>-1.2084120246420086E-2</v>
      </c>
      <c r="M64" s="53">
        <f t="shared" si="8"/>
        <v>-1.1896769544925202E-2</v>
      </c>
      <c r="N64" s="53">
        <f t="shared" si="8"/>
        <v>-1.1709418843430314E-2</v>
      </c>
      <c r="O64" s="53">
        <f t="shared" si="8"/>
        <v>-1.1522068141935432E-2</v>
      </c>
      <c r="P64" s="53">
        <f t="shared" si="8"/>
        <v>-1.1334717440440546E-2</v>
      </c>
      <c r="Q64" s="53">
        <f t="shared" si="8"/>
        <v>-1.1147366738945662E-2</v>
      </c>
      <c r="R64" s="53">
        <f t="shared" si="8"/>
        <v>-1.0960016037450775E-2</v>
      </c>
      <c r="S64" s="53">
        <f t="shared" si="8"/>
        <v>-1.0772665335955892E-2</v>
      </c>
      <c r="T64" s="53">
        <f t="shared" si="8"/>
        <v>-1.0585314634461006E-2</v>
      </c>
      <c r="U64" s="53">
        <f t="shared" si="8"/>
        <v>-1.0397963932966121E-2</v>
      </c>
      <c r="V64" s="53">
        <f t="shared" si="8"/>
        <v>-1.0210613231471235E-2</v>
      </c>
      <c r="W64" s="53">
        <f t="shared" si="8"/>
        <v>-1.0023262529976353E-2</v>
      </c>
      <c r="X64" s="53">
        <f t="shared" si="8"/>
        <v>-9.8359118284814667E-3</v>
      </c>
      <c r="Y64" s="53">
        <f t="shared" si="8"/>
        <v>-9.6485611269865809E-3</v>
      </c>
      <c r="Z64" s="53">
        <f t="shared" si="8"/>
        <v>-9.4612104254916951E-3</v>
      </c>
      <c r="AA64" s="53">
        <f t="shared" si="8"/>
        <v>-9.273859723996811E-3</v>
      </c>
      <c r="AB64" s="53">
        <f t="shared" si="8"/>
        <v>-9.086509022501927E-3</v>
      </c>
      <c r="AC64" s="53">
        <f t="shared" si="8"/>
        <v>-8.8991583210070412E-3</v>
      </c>
      <c r="AD64" s="53">
        <f t="shared" si="8"/>
        <v>-8.7118076195121553E-3</v>
      </c>
      <c r="AE64" s="53">
        <f t="shared" si="8"/>
        <v>-8.5244569180172713E-3</v>
      </c>
      <c r="AF64" s="53">
        <f t="shared" si="8"/>
        <v>-8.3371062165223872E-3</v>
      </c>
      <c r="AG64" s="53">
        <f t="shared" si="8"/>
        <v>-8.1497555150275014E-3</v>
      </c>
      <c r="AH64" s="53">
        <f t="shared" si="8"/>
        <v>-7.9624048135326156E-3</v>
      </c>
      <c r="AI64" s="53">
        <f t="shared" si="8"/>
        <v>-7.7750541120377315E-3</v>
      </c>
      <c r="AJ64" s="53">
        <f t="shared" si="8"/>
        <v>-7.5877034105428466E-3</v>
      </c>
      <c r="AK64" s="53">
        <f t="shared" si="8"/>
        <v>-7.4003527090479616E-3</v>
      </c>
      <c r="AL64" s="53">
        <f t="shared" si="8"/>
        <v>-7.2130020075530767E-3</v>
      </c>
      <c r="AM64" s="53">
        <f t="shared" si="8"/>
        <v>-7.0256513060581918E-3</v>
      </c>
      <c r="AN64" s="53">
        <f t="shared" si="8"/>
        <v>-6.8383006045633068E-3</v>
      </c>
      <c r="AO64" s="53">
        <f t="shared" si="8"/>
        <v>-6.6509499030684219E-3</v>
      </c>
      <c r="AP64" s="53">
        <f t="shared" si="8"/>
        <v>-6.4635992015735369E-3</v>
      </c>
      <c r="AQ64" s="53">
        <f t="shared" si="8"/>
        <v>-6.276248500078652E-3</v>
      </c>
      <c r="AR64" s="53">
        <f t="shared" si="8"/>
        <v>-6.0888977985837671E-3</v>
      </c>
      <c r="AS64" s="53">
        <f t="shared" si="8"/>
        <v>-5.9015470970888821E-3</v>
      </c>
      <c r="AT64" s="53">
        <f t="shared" si="8"/>
        <v>-5.7141963955939963E-3</v>
      </c>
      <c r="AU64" s="53">
        <f t="shared" si="8"/>
        <v>-5.5268456940991122E-3</v>
      </c>
      <c r="AV64" s="53">
        <f t="shared" si="8"/>
        <v>-5.3394949926042264E-3</v>
      </c>
      <c r="AW64" s="53">
        <f t="shared" si="8"/>
        <v>-5.1521442911093415E-3</v>
      </c>
      <c r="AX64" s="53">
        <f t="shared" si="8"/>
        <v>-4.9647935896144565E-3</v>
      </c>
      <c r="AY64" s="53">
        <f t="shared" si="8"/>
        <v>-4.7774428881195716E-3</v>
      </c>
      <c r="AZ64" s="53">
        <f t="shared" si="8"/>
        <v>-3.0531133177191805E-18</v>
      </c>
      <c r="BA64" s="53">
        <f t="shared" si="8"/>
        <v>-3.0531133177191805E-18</v>
      </c>
      <c r="BB64" s="53">
        <f t="shared" si="8"/>
        <v>-3.0531133177191805E-18</v>
      </c>
      <c r="BC64" s="53">
        <f t="shared" si="8"/>
        <v>-3.0531133177191805E-18</v>
      </c>
      <c r="BD64" s="53">
        <f t="shared" si="8"/>
        <v>-3.0531133177191805E-18</v>
      </c>
    </row>
    <row r="65" spans="1:56" ht="12.75" customHeight="1" x14ac:dyDescent="0.3">
      <c r="A65" s="197"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8"/>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8"/>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8"/>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9"/>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-9.4545193290097362E-2</v>
      </c>
      <c r="G77" s="54">
        <f>IF('Fixed data'!$G$19=FALSE,G64+G76,G64)</f>
        <v>-1.3020873753894512E-2</v>
      </c>
      <c r="H77" s="54">
        <f>IF('Fixed data'!$G$19=FALSE,H64+H76,H64)</f>
        <v>-1.2833523052399626E-2</v>
      </c>
      <c r="I77" s="54">
        <f>IF('Fixed data'!$G$19=FALSE,I64+I76,I64)</f>
        <v>-1.2646172350904742E-2</v>
      </c>
      <c r="J77" s="54">
        <f>IF('Fixed data'!$G$19=FALSE,J64+J76,J64)</f>
        <v>-1.2458821649409856E-2</v>
      </c>
      <c r="K77" s="54">
        <f>IF('Fixed data'!$G$19=FALSE,K64+K76,K64)</f>
        <v>-1.2271470947914972E-2</v>
      </c>
      <c r="L77" s="54">
        <f>IF('Fixed data'!$G$19=FALSE,L64+L76,L64)</f>
        <v>-1.2084120246420086E-2</v>
      </c>
      <c r="M77" s="54">
        <f>IF('Fixed data'!$G$19=FALSE,M64+M76,M64)</f>
        <v>-1.1896769544925202E-2</v>
      </c>
      <c r="N77" s="54">
        <f>IF('Fixed data'!$G$19=FALSE,N64+N76,N64)</f>
        <v>-1.1709418843430314E-2</v>
      </c>
      <c r="O77" s="54">
        <f>IF('Fixed data'!$G$19=FALSE,O64+O76,O64)</f>
        <v>-1.1522068141935432E-2</v>
      </c>
      <c r="P77" s="54">
        <f>IF('Fixed data'!$G$19=FALSE,P64+P76,P64)</f>
        <v>-1.1334717440440546E-2</v>
      </c>
      <c r="Q77" s="54">
        <f>IF('Fixed data'!$G$19=FALSE,Q64+Q76,Q64)</f>
        <v>-1.1147366738945662E-2</v>
      </c>
      <c r="R77" s="54">
        <f>IF('Fixed data'!$G$19=FALSE,R64+R76,R64)</f>
        <v>-1.0960016037450775E-2</v>
      </c>
      <c r="S77" s="54">
        <f>IF('Fixed data'!$G$19=FALSE,S64+S76,S64)</f>
        <v>-1.0772665335955892E-2</v>
      </c>
      <c r="T77" s="54">
        <f>IF('Fixed data'!$G$19=FALSE,T64+T76,T64)</f>
        <v>-1.0585314634461006E-2</v>
      </c>
      <c r="U77" s="54">
        <f>IF('Fixed data'!$G$19=FALSE,U64+U76,U64)</f>
        <v>-1.0397963932966121E-2</v>
      </c>
      <c r="V77" s="54">
        <f>IF('Fixed data'!$G$19=FALSE,V64+V76,V64)</f>
        <v>-1.0210613231471235E-2</v>
      </c>
      <c r="W77" s="54">
        <f>IF('Fixed data'!$G$19=FALSE,W64+W76,W64)</f>
        <v>-1.0023262529976353E-2</v>
      </c>
      <c r="X77" s="54">
        <f>IF('Fixed data'!$G$19=FALSE,X64+X76,X64)</f>
        <v>-9.8359118284814667E-3</v>
      </c>
      <c r="Y77" s="54">
        <f>IF('Fixed data'!$G$19=FALSE,Y64+Y76,Y64)</f>
        <v>-9.6485611269865809E-3</v>
      </c>
      <c r="Z77" s="54">
        <f>IF('Fixed data'!$G$19=FALSE,Z64+Z76,Z64)</f>
        <v>-9.4612104254916951E-3</v>
      </c>
      <c r="AA77" s="54">
        <f>IF('Fixed data'!$G$19=FALSE,AA64+AA76,AA64)</f>
        <v>-9.273859723996811E-3</v>
      </c>
      <c r="AB77" s="54">
        <f>IF('Fixed data'!$G$19=FALSE,AB64+AB76,AB64)</f>
        <v>-9.086509022501927E-3</v>
      </c>
      <c r="AC77" s="54">
        <f>IF('Fixed data'!$G$19=FALSE,AC64+AC76,AC64)</f>
        <v>-8.8991583210070412E-3</v>
      </c>
      <c r="AD77" s="54">
        <f>IF('Fixed data'!$G$19=FALSE,AD64+AD76,AD64)</f>
        <v>-8.7118076195121553E-3</v>
      </c>
      <c r="AE77" s="54">
        <f>IF('Fixed data'!$G$19=FALSE,AE64+AE76,AE64)</f>
        <v>-8.5244569180172713E-3</v>
      </c>
      <c r="AF77" s="54">
        <f>IF('Fixed data'!$G$19=FALSE,AF64+AF76,AF64)</f>
        <v>-8.3371062165223872E-3</v>
      </c>
      <c r="AG77" s="54">
        <f>IF('Fixed data'!$G$19=FALSE,AG64+AG76,AG64)</f>
        <v>-8.1497555150275014E-3</v>
      </c>
      <c r="AH77" s="54">
        <f>IF('Fixed data'!$G$19=FALSE,AH64+AH76,AH64)</f>
        <v>-7.9624048135326156E-3</v>
      </c>
      <c r="AI77" s="54">
        <f>IF('Fixed data'!$G$19=FALSE,AI64+AI76,AI64)</f>
        <v>-7.7750541120377315E-3</v>
      </c>
      <c r="AJ77" s="54">
        <f>IF('Fixed data'!$G$19=FALSE,AJ64+AJ76,AJ64)</f>
        <v>-7.5877034105428466E-3</v>
      </c>
      <c r="AK77" s="54">
        <f>IF('Fixed data'!$G$19=FALSE,AK64+AK76,AK64)</f>
        <v>-7.4003527090479616E-3</v>
      </c>
      <c r="AL77" s="54">
        <f>IF('Fixed data'!$G$19=FALSE,AL64+AL76,AL64)</f>
        <v>-7.2130020075530767E-3</v>
      </c>
      <c r="AM77" s="54">
        <f>IF('Fixed data'!$G$19=FALSE,AM64+AM76,AM64)</f>
        <v>-7.0256513060581918E-3</v>
      </c>
      <c r="AN77" s="54">
        <f>IF('Fixed data'!$G$19=FALSE,AN64+AN76,AN64)</f>
        <v>-6.8383006045633068E-3</v>
      </c>
      <c r="AO77" s="54">
        <f>IF('Fixed data'!$G$19=FALSE,AO64+AO76,AO64)</f>
        <v>-6.6509499030684219E-3</v>
      </c>
      <c r="AP77" s="54">
        <f>IF('Fixed data'!$G$19=FALSE,AP64+AP76,AP64)</f>
        <v>-6.4635992015735369E-3</v>
      </c>
      <c r="AQ77" s="54">
        <f>IF('Fixed data'!$G$19=FALSE,AQ64+AQ76,AQ64)</f>
        <v>-6.276248500078652E-3</v>
      </c>
      <c r="AR77" s="54">
        <f>IF('Fixed data'!$G$19=FALSE,AR64+AR76,AR64)</f>
        <v>-6.0888977985837671E-3</v>
      </c>
      <c r="AS77" s="54">
        <f>IF('Fixed data'!$G$19=FALSE,AS64+AS76,AS64)</f>
        <v>-5.9015470970888821E-3</v>
      </c>
      <c r="AT77" s="54">
        <f>IF('Fixed data'!$G$19=FALSE,AT64+AT76,AT64)</f>
        <v>-5.7141963955939963E-3</v>
      </c>
      <c r="AU77" s="54">
        <f>IF('Fixed data'!$G$19=FALSE,AU64+AU76,AU64)</f>
        <v>-5.5268456940991122E-3</v>
      </c>
      <c r="AV77" s="54">
        <f>IF('Fixed data'!$G$19=FALSE,AV64+AV76,AV64)</f>
        <v>-5.3394949926042264E-3</v>
      </c>
      <c r="AW77" s="54">
        <f>IF('Fixed data'!$G$19=FALSE,AW64+AW76,AW64)</f>
        <v>-5.1521442911093415E-3</v>
      </c>
      <c r="AX77" s="54">
        <f>IF('Fixed data'!$G$19=FALSE,AX64+AX76,AX64)</f>
        <v>-4.9647935896144565E-3</v>
      </c>
      <c r="AY77" s="54">
        <f>IF('Fixed data'!$G$19=FALSE,AY64+AY76,AY64)</f>
        <v>-4.7774428881195716E-3</v>
      </c>
      <c r="AZ77" s="54">
        <f>IF('Fixed data'!$G$19=FALSE,AZ64+AZ76,AZ64)</f>
        <v>-3.0531133177191805E-18</v>
      </c>
      <c r="BA77" s="54">
        <f>IF('Fixed data'!$G$19=FALSE,BA64+BA76,BA64)</f>
        <v>-3.0531133177191805E-18</v>
      </c>
      <c r="BB77" s="54">
        <f>IF('Fixed data'!$G$19=FALSE,BB64+BB76,BB64)</f>
        <v>-3.0531133177191805E-18</v>
      </c>
      <c r="BC77" s="54">
        <f>IF('Fixed data'!$G$19=FALSE,BC64+BC76,BC64)</f>
        <v>-3.0531133177191805E-18</v>
      </c>
      <c r="BD77" s="54">
        <f>IF('Fixed data'!$G$19=FALSE,BD64+BD76,BD64)</f>
        <v>-3.0531133177191805E-18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-8.8258949604515732E-2</v>
      </c>
      <c r="G80" s="55">
        <f t="shared" si="10"/>
        <v>-1.1744082103749356E-2</v>
      </c>
      <c r="H80" s="55">
        <f t="shared" si="10"/>
        <v>-1.1183673918004112E-2</v>
      </c>
      <c r="I80" s="55">
        <f t="shared" si="10"/>
        <v>-1.0647737782929973E-2</v>
      </c>
      <c r="J80" s="55">
        <f t="shared" si="10"/>
        <v>-1.0135259439110297E-2</v>
      </c>
      <c r="K80" s="55">
        <f t="shared" si="10"/>
        <v>-9.6452652393552649E-3</v>
      </c>
      <c r="L80" s="55">
        <f t="shared" si="10"/>
        <v>-9.1768205618381789E-3</v>
      </c>
      <c r="M80" s="55">
        <f t="shared" si="10"/>
        <v>-8.7290282841137618E-3</v>
      </c>
      <c r="N80" s="55">
        <f t="shared" si="10"/>
        <v>-8.3010273157154701E-3</v>
      </c>
      <c r="O80" s="55">
        <f t="shared" si="10"/>
        <v>-7.8919911871150016E-3</v>
      </c>
      <c r="P80" s="55">
        <f t="shared" si="10"/>
        <v>-7.5011266929100586E-3</v>
      </c>
      <c r="Q80" s="55">
        <f t="shared" si="10"/>
        <v>-7.1276725871864677E-3</v>
      </c>
      <c r="R80" s="55">
        <f t="shared" si="10"/>
        <v>-6.7708983290773869E-3</v>
      </c>
      <c r="S80" s="55">
        <f t="shared" si="10"/>
        <v>-6.4301028766167046E-3</v>
      </c>
      <c r="T80" s="55">
        <f t="shared" si="10"/>
        <v>-6.1046135270547168E-3</v>
      </c>
      <c r="U80" s="55">
        <f t="shared" si="10"/>
        <v>-5.7937848018731449E-3</v>
      </c>
      <c r="V80" s="55">
        <f t="shared" si="10"/>
        <v>-5.4969973748023914E-3</v>
      </c>
      <c r="W80" s="55">
        <f t="shared" si="10"/>
        <v>-5.2136570412077837E-3</v>
      </c>
      <c r="X80" s="55">
        <f t="shared" si="10"/>
        <v>-4.9431937272727189E-3</v>
      </c>
      <c r="Y80" s="55">
        <f t="shared" si="10"/>
        <v>-4.6850605374657477E-3</v>
      </c>
      <c r="Z80" s="55">
        <f t="shared" si="10"/>
        <v>-4.438732838835331E-3</v>
      </c>
      <c r="AA80" s="55">
        <f t="shared" si="10"/>
        <v>-4.203707380730835E-3</v>
      </c>
      <c r="AB80" s="55">
        <f t="shared" si="10"/>
        <v>-3.9795014486008994E-3</v>
      </c>
      <c r="AC80" s="55">
        <f t="shared" si="10"/>
        <v>-3.7656520505710985E-3</v>
      </c>
      <c r="AD80" s="55">
        <f t="shared" si="10"/>
        <v>-3.5617151355516108E-3</v>
      </c>
      <c r="AE80" s="55">
        <f t="shared" si="10"/>
        <v>-3.3672648416726049E-3</v>
      </c>
      <c r="AF80" s="55">
        <f t="shared" si="10"/>
        <v>-3.1818927738903424E-3</v>
      </c>
      <c r="AG80" s="55">
        <f t="shared" si="10"/>
        <v>-3.0052073096505437E-3</v>
      </c>
      <c r="AH80" s="55">
        <f t="shared" si="10"/>
        <v>-2.8368329315375221E-3</v>
      </c>
      <c r="AI80" s="55">
        <f t="shared" si="10"/>
        <v>-3.1099216977468458E-3</v>
      </c>
      <c r="AJ80" s="55">
        <f t="shared" si="10"/>
        <v>-2.9465862383611483E-3</v>
      </c>
      <c r="AK80" s="55">
        <f t="shared" si="10"/>
        <v>-2.7901272064069366E-3</v>
      </c>
      <c r="AL80" s="55">
        <f t="shared" si="10"/>
        <v>-2.6402825966982202E-3</v>
      </c>
      <c r="AM80" s="55">
        <f t="shared" si="10"/>
        <v>-2.4967998329638945E-3</v>
      </c>
      <c r="AN80" s="55">
        <f t="shared" si="10"/>
        <v>-2.3594354408590849E-3</v>
      </c>
      <c r="AO80" s="55">
        <f t="shared" si="10"/>
        <v>-2.2279547320254696E-3</v>
      </c>
      <c r="AP80" s="55">
        <f t="shared" si="10"/>
        <v>-2.1021314988343693E-3</v>
      </c>
      <c r="AQ80" s="55">
        <f t="shared" si="10"/>
        <v>-1.9817477194583187E-3</v>
      </c>
      <c r="AR80" s="55">
        <f t="shared" si="10"/>
        <v>-1.866593272928427E-3</v>
      </c>
      <c r="AS80" s="55">
        <f t="shared" si="10"/>
        <v>-1.7564656638460179E-3</v>
      </c>
      <c r="AT80" s="55">
        <f t="shared" si="10"/>
        <v>-1.6511697564279097E-3</v>
      </c>
      <c r="AU80" s="55">
        <f t="shared" si="10"/>
        <v>-1.5505175175751504E-3</v>
      </c>
      <c r="AV80" s="55">
        <f t="shared" si="10"/>
        <v>-1.4543277686651897E-3</v>
      </c>
      <c r="AW80" s="55">
        <f t="shared" si="10"/>
        <v>-1.3624259457773026E-3</v>
      </c>
      <c r="AX80" s="55">
        <f t="shared" si="10"/>
        <v>-1.2746438680705566E-3</v>
      </c>
      <c r="AY80" s="55">
        <f t="shared" si="10"/>
        <v>-1.1908195140428355E-3</v>
      </c>
      <c r="AZ80" s="55">
        <f t="shared" si="10"/>
        <v>-7.3884976204931217E-19</v>
      </c>
      <c r="BA80" s="55">
        <f t="shared" si="10"/>
        <v>-7.1732986606729346E-19</v>
      </c>
      <c r="BB80" s="55">
        <f t="shared" si="10"/>
        <v>-6.9643676317212955E-19</v>
      </c>
      <c r="BC80" s="55">
        <f t="shared" si="10"/>
        <v>-6.7615219725449471E-19</v>
      </c>
      <c r="BD80" s="55">
        <f t="shared" si="10"/>
        <v>-6.564584439364027E-19</v>
      </c>
    </row>
    <row r="81" spans="1:56" x14ac:dyDescent="0.3">
      <c r="A81" s="74"/>
      <c r="B81" s="15" t="s">
        <v>18</v>
      </c>
      <c r="C81" s="15"/>
      <c r="D81" s="14" t="s">
        <v>39</v>
      </c>
      <c r="E81" s="56">
        <f>+E80</f>
        <v>0</v>
      </c>
      <c r="F81" s="56">
        <f t="shared" ref="F81:BD81" si="11">+E81+F80</f>
        <v>-8.8258949604515732E-2</v>
      </c>
      <c r="G81" s="56">
        <f t="shared" si="11"/>
        <v>-0.10000303170826509</v>
      </c>
      <c r="H81" s="56">
        <f t="shared" si="11"/>
        <v>-0.1111867056262692</v>
      </c>
      <c r="I81" s="56">
        <f t="shared" si="11"/>
        <v>-0.12183444340919918</v>
      </c>
      <c r="J81" s="56">
        <f t="shared" si="11"/>
        <v>-0.13196970284830947</v>
      </c>
      <c r="K81" s="56">
        <f t="shared" si="11"/>
        <v>-0.14161496808766474</v>
      </c>
      <c r="L81" s="56">
        <f t="shared" si="11"/>
        <v>-0.15079178864950293</v>
      </c>
      <c r="M81" s="56">
        <f t="shared" si="11"/>
        <v>-0.15952081693361669</v>
      </c>
      <c r="N81" s="56">
        <f t="shared" si="11"/>
        <v>-0.16782184424933216</v>
      </c>
      <c r="O81" s="56">
        <f t="shared" si="11"/>
        <v>-0.17571383543644717</v>
      </c>
      <c r="P81" s="56">
        <f t="shared" si="11"/>
        <v>-0.18321496212935723</v>
      </c>
      <c r="Q81" s="56">
        <f t="shared" si="11"/>
        <v>-0.1903426347165437</v>
      </c>
      <c r="R81" s="56">
        <f t="shared" si="11"/>
        <v>-0.19711353304562107</v>
      </c>
      <c r="S81" s="56">
        <f t="shared" si="11"/>
        <v>-0.20354363592223779</v>
      </c>
      <c r="T81" s="56">
        <f t="shared" si="11"/>
        <v>-0.2096482494492925</v>
      </c>
      <c r="U81" s="56">
        <f t="shared" si="11"/>
        <v>-0.21544203425116565</v>
      </c>
      <c r="V81" s="56">
        <f t="shared" si="11"/>
        <v>-0.22093903162596804</v>
      </c>
      <c r="W81" s="56">
        <f t="shared" si="11"/>
        <v>-0.22615268866717581</v>
      </c>
      <c r="X81" s="56">
        <f t="shared" si="11"/>
        <v>-0.23109588239444853</v>
      </c>
      <c r="Y81" s="56">
        <f t="shared" si="11"/>
        <v>-0.23578094293191429</v>
      </c>
      <c r="Z81" s="56">
        <f t="shared" si="11"/>
        <v>-0.24021967577074962</v>
      </c>
      <c r="AA81" s="56">
        <f t="shared" si="11"/>
        <v>-0.24442338315148046</v>
      </c>
      <c r="AB81" s="56">
        <f t="shared" si="11"/>
        <v>-0.24840288460008136</v>
      </c>
      <c r="AC81" s="56">
        <f t="shared" si="11"/>
        <v>-0.25216853665065248</v>
      </c>
      <c r="AD81" s="56">
        <f t="shared" si="11"/>
        <v>-0.25573025178620407</v>
      </c>
      <c r="AE81" s="56">
        <f t="shared" si="11"/>
        <v>-0.25909751662787667</v>
      </c>
      <c r="AF81" s="56">
        <f t="shared" si="11"/>
        <v>-0.26227940940176703</v>
      </c>
      <c r="AG81" s="56">
        <f t="shared" si="11"/>
        <v>-0.26528461671141756</v>
      </c>
      <c r="AH81" s="56">
        <f t="shared" si="11"/>
        <v>-0.26812144964295509</v>
      </c>
      <c r="AI81" s="56">
        <f t="shared" si="11"/>
        <v>-0.27123137134070191</v>
      </c>
      <c r="AJ81" s="56">
        <f t="shared" si="11"/>
        <v>-0.27417795757906305</v>
      </c>
      <c r="AK81" s="56">
        <f t="shared" si="11"/>
        <v>-0.27696808478546997</v>
      </c>
      <c r="AL81" s="56">
        <f t="shared" si="11"/>
        <v>-0.27960836738216821</v>
      </c>
      <c r="AM81" s="56">
        <f t="shared" si="11"/>
        <v>-0.28210516721513212</v>
      </c>
      <c r="AN81" s="56">
        <f t="shared" si="11"/>
        <v>-0.28446460265599122</v>
      </c>
      <c r="AO81" s="56">
        <f t="shared" si="11"/>
        <v>-0.28669255738801669</v>
      </c>
      <c r="AP81" s="56">
        <f t="shared" si="11"/>
        <v>-0.28879468888685106</v>
      </c>
      <c r="AQ81" s="56">
        <f t="shared" si="11"/>
        <v>-0.29077643660630936</v>
      </c>
      <c r="AR81" s="56">
        <f t="shared" si="11"/>
        <v>-0.29264302987923779</v>
      </c>
      <c r="AS81" s="56">
        <f t="shared" si="11"/>
        <v>-0.29439949554308381</v>
      </c>
      <c r="AT81" s="56">
        <f t="shared" si="11"/>
        <v>-0.29605066529951174</v>
      </c>
      <c r="AU81" s="56">
        <f t="shared" si="11"/>
        <v>-0.29760118281708686</v>
      </c>
      <c r="AV81" s="56">
        <f t="shared" si="11"/>
        <v>-0.29905551058575203</v>
      </c>
      <c r="AW81" s="56">
        <f t="shared" si="11"/>
        <v>-0.30041793653152932</v>
      </c>
      <c r="AX81" s="56">
        <f t="shared" si="11"/>
        <v>-0.3016925803995999</v>
      </c>
      <c r="AY81" s="56">
        <f t="shared" si="11"/>
        <v>-0.30288339991364271</v>
      </c>
      <c r="AZ81" s="56">
        <f t="shared" si="11"/>
        <v>-0.30288339991364271</v>
      </c>
      <c r="BA81" s="56">
        <f t="shared" si="11"/>
        <v>-0.30288339991364271</v>
      </c>
      <c r="BB81" s="56">
        <f t="shared" si="11"/>
        <v>-0.30288339991364271</v>
      </c>
      <c r="BC81" s="56">
        <f t="shared" si="11"/>
        <v>-0.30288339991364271</v>
      </c>
      <c r="BD81" s="56">
        <f t="shared" si="11"/>
        <v>-0.30288339991364271</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200"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0"/>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60" activePane="bottomRight" state="frozen"/>
      <selection activeCell="B5" sqref="B5:F5"/>
      <selection pane="topRight" activeCell="B5" sqref="B5:F5"/>
      <selection pane="bottomLeft" activeCell="B5" sqref="B5:F5"/>
      <selection pane="bottomRight" activeCell="I18" sqref="I1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0.36810728181442381</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0.57234203511945436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0.74525906130054376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0.86586954620951428</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2" t="s">
        <v>11</v>
      </c>
      <c r="B13" s="61" t="s">
        <v>158</v>
      </c>
      <c r="C13" s="60" t="s">
        <v>389</v>
      </c>
      <c r="D13" s="61" t="s">
        <v>39</v>
      </c>
      <c r="E13" s="62">
        <v>0</v>
      </c>
      <c r="F13" s="62">
        <f>-'Workings template'!C31/1000000</f>
        <v>-0.21568598199636108</v>
      </c>
      <c r="G13" s="62">
        <f>-'Workings template'!D31/1000000</f>
        <v>-0.25816881798304198</v>
      </c>
      <c r="H13" s="62">
        <f>-'Workings template'!E31/1000000</f>
        <v>-9.7284040633139973E-2</v>
      </c>
      <c r="I13" s="62">
        <f>'Workings template'!F31/1000000</f>
        <v>0</v>
      </c>
      <c r="J13" s="62">
        <f>'Workings template'!G31/1000000</f>
        <v>0</v>
      </c>
      <c r="K13" s="62">
        <f>'Workings template'!H31/1000000</f>
        <v>0</v>
      </c>
      <c r="L13" s="62">
        <f>'Workings template'!I31/1000000</f>
        <v>0</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3"/>
      <c r="B14" s="61" t="s">
        <v>156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93"/>
      <c r="B15" s="61" t="s">
        <v>313</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9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4"/>
      <c r="B18" s="122" t="s">
        <v>194</v>
      </c>
      <c r="C18" s="127"/>
      <c r="D18" s="123" t="s">
        <v>39</v>
      </c>
      <c r="E18" s="59">
        <f>SUM(E13:E17)</f>
        <v>0</v>
      </c>
      <c r="F18" s="59">
        <f t="shared" ref="F18:AW18" si="0">SUM(F13:F17)</f>
        <v>-0.21568598199636108</v>
      </c>
      <c r="G18" s="59">
        <f t="shared" si="0"/>
        <v>-0.25816881798304198</v>
      </c>
      <c r="H18" s="59">
        <f t="shared" si="0"/>
        <v>-9.7284040633139973E-2</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5"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6"/>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-0.21568598199636108</v>
      </c>
      <c r="G26" s="59">
        <f t="shared" si="2"/>
        <v>-0.25816881798304198</v>
      </c>
      <c r="H26" s="59">
        <f t="shared" si="2"/>
        <v>-9.7284040633139973E-2</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-0.15098018739745275</v>
      </c>
      <c r="G28" s="35">
        <f t="shared" si="3"/>
        <v>-0.18071817258812936</v>
      </c>
      <c r="H28" s="35">
        <f t="shared" si="3"/>
        <v>-6.8098828443197978E-2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-6.4705794598908323E-2</v>
      </c>
      <c r="G29" s="35">
        <f t="shared" si="4"/>
        <v>-7.7450645394912615E-2</v>
      </c>
      <c r="H29" s="35">
        <f t="shared" si="4"/>
        <v>-2.9185212189941995E-2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-3.3551152754989501E-3</v>
      </c>
      <c r="H31" s="35">
        <f>$F$28/'Fixed data'!$C$7</f>
        <v>-3.3551152754989501E-3</v>
      </c>
      <c r="I31" s="35">
        <f>$F$28/'Fixed data'!$C$7</f>
        <v>-3.3551152754989501E-3</v>
      </c>
      <c r="J31" s="35">
        <f>$F$28/'Fixed data'!$C$7</f>
        <v>-3.3551152754989501E-3</v>
      </c>
      <c r="K31" s="35">
        <f>$F$28/'Fixed data'!$C$7</f>
        <v>-3.3551152754989501E-3</v>
      </c>
      <c r="L31" s="35">
        <f>$F$28/'Fixed data'!$C$7</f>
        <v>-3.3551152754989501E-3</v>
      </c>
      <c r="M31" s="35">
        <f>$F$28/'Fixed data'!$C$7</f>
        <v>-3.3551152754989501E-3</v>
      </c>
      <c r="N31" s="35">
        <f>$F$28/'Fixed data'!$C$7</f>
        <v>-3.3551152754989501E-3</v>
      </c>
      <c r="O31" s="35">
        <f>$F$28/'Fixed data'!$C$7</f>
        <v>-3.3551152754989501E-3</v>
      </c>
      <c r="P31" s="35">
        <f>$F$28/'Fixed data'!$C$7</f>
        <v>-3.3551152754989501E-3</v>
      </c>
      <c r="Q31" s="35">
        <f>$F$28/'Fixed data'!$C$7</f>
        <v>-3.3551152754989501E-3</v>
      </c>
      <c r="R31" s="35">
        <f>$F$28/'Fixed data'!$C$7</f>
        <v>-3.3551152754989501E-3</v>
      </c>
      <c r="S31" s="35">
        <f>$F$28/'Fixed data'!$C$7</f>
        <v>-3.3551152754989501E-3</v>
      </c>
      <c r="T31" s="35">
        <f>$F$28/'Fixed data'!$C$7</f>
        <v>-3.3551152754989501E-3</v>
      </c>
      <c r="U31" s="35">
        <f>$F$28/'Fixed data'!$C$7</f>
        <v>-3.3551152754989501E-3</v>
      </c>
      <c r="V31" s="35">
        <f>$F$28/'Fixed data'!$C$7</f>
        <v>-3.3551152754989501E-3</v>
      </c>
      <c r="W31" s="35">
        <f>$F$28/'Fixed data'!$C$7</f>
        <v>-3.3551152754989501E-3</v>
      </c>
      <c r="X31" s="35">
        <f>$F$28/'Fixed data'!$C$7</f>
        <v>-3.3551152754989501E-3</v>
      </c>
      <c r="Y31" s="35">
        <f>$F$28/'Fixed data'!$C$7</f>
        <v>-3.3551152754989501E-3</v>
      </c>
      <c r="Z31" s="35">
        <f>$F$28/'Fixed data'!$C$7</f>
        <v>-3.3551152754989501E-3</v>
      </c>
      <c r="AA31" s="35">
        <f>$F$28/'Fixed data'!$C$7</f>
        <v>-3.3551152754989501E-3</v>
      </c>
      <c r="AB31" s="35">
        <f>$F$28/'Fixed data'!$C$7</f>
        <v>-3.3551152754989501E-3</v>
      </c>
      <c r="AC31" s="35">
        <f>$F$28/'Fixed data'!$C$7</f>
        <v>-3.3551152754989501E-3</v>
      </c>
      <c r="AD31" s="35">
        <f>$F$28/'Fixed data'!$C$7</f>
        <v>-3.3551152754989501E-3</v>
      </c>
      <c r="AE31" s="35">
        <f>$F$28/'Fixed data'!$C$7</f>
        <v>-3.3551152754989501E-3</v>
      </c>
      <c r="AF31" s="35">
        <f>$F$28/'Fixed data'!$C$7</f>
        <v>-3.3551152754989501E-3</v>
      </c>
      <c r="AG31" s="35">
        <f>$F$28/'Fixed data'!$C$7</f>
        <v>-3.3551152754989501E-3</v>
      </c>
      <c r="AH31" s="35">
        <f>$F$28/'Fixed data'!$C$7</f>
        <v>-3.3551152754989501E-3</v>
      </c>
      <c r="AI31" s="35">
        <f>$F$28/'Fixed data'!$C$7</f>
        <v>-3.3551152754989501E-3</v>
      </c>
      <c r="AJ31" s="35">
        <f>$F$28/'Fixed data'!$C$7</f>
        <v>-3.3551152754989501E-3</v>
      </c>
      <c r="AK31" s="35">
        <f>$F$28/'Fixed data'!$C$7</f>
        <v>-3.3551152754989501E-3</v>
      </c>
      <c r="AL31" s="35">
        <f>$F$28/'Fixed data'!$C$7</f>
        <v>-3.3551152754989501E-3</v>
      </c>
      <c r="AM31" s="35">
        <f>$F$28/'Fixed data'!$C$7</f>
        <v>-3.3551152754989501E-3</v>
      </c>
      <c r="AN31" s="35">
        <f>$F$28/'Fixed data'!$C$7</f>
        <v>-3.3551152754989501E-3</v>
      </c>
      <c r="AO31" s="35">
        <f>$F$28/'Fixed data'!$C$7</f>
        <v>-3.3551152754989501E-3</v>
      </c>
      <c r="AP31" s="35">
        <f>$F$28/'Fixed data'!$C$7</f>
        <v>-3.3551152754989501E-3</v>
      </c>
      <c r="AQ31" s="35">
        <f>$F$28/'Fixed data'!$C$7</f>
        <v>-3.3551152754989501E-3</v>
      </c>
      <c r="AR31" s="35">
        <f>$F$28/'Fixed data'!$C$7</f>
        <v>-3.3551152754989501E-3</v>
      </c>
      <c r="AS31" s="35">
        <f>$F$28/'Fixed data'!$C$7</f>
        <v>-3.3551152754989501E-3</v>
      </c>
      <c r="AT31" s="35">
        <f>$F$28/'Fixed data'!$C$7</f>
        <v>-3.3551152754989501E-3</v>
      </c>
      <c r="AU31" s="35">
        <f>$F$28/'Fixed data'!$C$7</f>
        <v>-3.3551152754989501E-3</v>
      </c>
      <c r="AV31" s="35">
        <f>$F$28/'Fixed data'!$C$7</f>
        <v>-3.3551152754989501E-3</v>
      </c>
      <c r="AW31" s="35">
        <f>$F$28/'Fixed data'!$C$7</f>
        <v>-3.3551152754989501E-3</v>
      </c>
      <c r="AX31" s="35">
        <f>$F$28/'Fixed data'!$C$7</f>
        <v>-3.3551152754989501E-3</v>
      </c>
      <c r="AY31" s="35">
        <f>$F$28/'Fixed data'!$C$7</f>
        <v>-3.3551152754989501E-3</v>
      </c>
      <c r="AZ31" s="35"/>
      <c r="BA31" s="35"/>
      <c r="BB31" s="35"/>
      <c r="BC31" s="35"/>
      <c r="BD31" s="35"/>
    </row>
    <row r="32" spans="1:56" ht="16.5" hidden="1" customHeight="1" outlineLevel="1" x14ac:dyDescent="0.35">
      <c r="A32" s="113"/>
      <c r="B32" s="9" t="s">
        <v>3</v>
      </c>
      <c r="C32" s="11" t="s">
        <v>53</v>
      </c>
      <c r="D32" s="9" t="s">
        <v>39</v>
      </c>
      <c r="F32" s="35"/>
      <c r="G32" s="35"/>
      <c r="H32" s="35">
        <f>$G$28/'Fixed data'!$C$7</f>
        <v>-4.0159593908473193E-3</v>
      </c>
      <c r="I32" s="35">
        <f>$G$28/'Fixed data'!$C$7</f>
        <v>-4.0159593908473193E-3</v>
      </c>
      <c r="J32" s="35">
        <f>$G$28/'Fixed data'!$C$7</f>
        <v>-4.0159593908473193E-3</v>
      </c>
      <c r="K32" s="35">
        <f>$G$28/'Fixed data'!$C$7</f>
        <v>-4.0159593908473193E-3</v>
      </c>
      <c r="L32" s="35">
        <f>$G$28/'Fixed data'!$C$7</f>
        <v>-4.0159593908473193E-3</v>
      </c>
      <c r="M32" s="35">
        <f>$G$28/'Fixed data'!$C$7</f>
        <v>-4.0159593908473193E-3</v>
      </c>
      <c r="N32" s="35">
        <f>$G$28/'Fixed data'!$C$7</f>
        <v>-4.0159593908473193E-3</v>
      </c>
      <c r="O32" s="35">
        <f>$G$28/'Fixed data'!$C$7</f>
        <v>-4.0159593908473193E-3</v>
      </c>
      <c r="P32" s="35">
        <f>$G$28/'Fixed data'!$C$7</f>
        <v>-4.0159593908473193E-3</v>
      </c>
      <c r="Q32" s="35">
        <f>$G$28/'Fixed data'!$C$7</f>
        <v>-4.0159593908473193E-3</v>
      </c>
      <c r="R32" s="35">
        <f>$G$28/'Fixed data'!$C$7</f>
        <v>-4.0159593908473193E-3</v>
      </c>
      <c r="S32" s="35">
        <f>$G$28/'Fixed data'!$C$7</f>
        <v>-4.0159593908473193E-3</v>
      </c>
      <c r="T32" s="35">
        <f>$G$28/'Fixed data'!$C$7</f>
        <v>-4.0159593908473193E-3</v>
      </c>
      <c r="U32" s="35">
        <f>$G$28/'Fixed data'!$C$7</f>
        <v>-4.0159593908473193E-3</v>
      </c>
      <c r="V32" s="35">
        <f>$G$28/'Fixed data'!$C$7</f>
        <v>-4.0159593908473193E-3</v>
      </c>
      <c r="W32" s="35">
        <f>$G$28/'Fixed data'!$C$7</f>
        <v>-4.0159593908473193E-3</v>
      </c>
      <c r="X32" s="35">
        <f>$G$28/'Fixed data'!$C$7</f>
        <v>-4.0159593908473193E-3</v>
      </c>
      <c r="Y32" s="35">
        <f>$G$28/'Fixed data'!$C$7</f>
        <v>-4.0159593908473193E-3</v>
      </c>
      <c r="Z32" s="35">
        <f>$G$28/'Fixed data'!$C$7</f>
        <v>-4.0159593908473193E-3</v>
      </c>
      <c r="AA32" s="35">
        <f>$G$28/'Fixed data'!$C$7</f>
        <v>-4.0159593908473193E-3</v>
      </c>
      <c r="AB32" s="35">
        <f>$G$28/'Fixed data'!$C$7</f>
        <v>-4.0159593908473193E-3</v>
      </c>
      <c r="AC32" s="35">
        <f>$G$28/'Fixed data'!$C$7</f>
        <v>-4.0159593908473193E-3</v>
      </c>
      <c r="AD32" s="35">
        <f>$G$28/'Fixed data'!$C$7</f>
        <v>-4.0159593908473193E-3</v>
      </c>
      <c r="AE32" s="35">
        <f>$G$28/'Fixed data'!$C$7</f>
        <v>-4.0159593908473193E-3</v>
      </c>
      <c r="AF32" s="35">
        <f>$G$28/'Fixed data'!$C$7</f>
        <v>-4.0159593908473193E-3</v>
      </c>
      <c r="AG32" s="35">
        <f>$G$28/'Fixed data'!$C$7</f>
        <v>-4.0159593908473193E-3</v>
      </c>
      <c r="AH32" s="35">
        <f>$G$28/'Fixed data'!$C$7</f>
        <v>-4.0159593908473193E-3</v>
      </c>
      <c r="AI32" s="35">
        <f>$G$28/'Fixed data'!$C$7</f>
        <v>-4.0159593908473193E-3</v>
      </c>
      <c r="AJ32" s="35">
        <f>$G$28/'Fixed data'!$C$7</f>
        <v>-4.0159593908473193E-3</v>
      </c>
      <c r="AK32" s="35">
        <f>$G$28/'Fixed data'!$C$7</f>
        <v>-4.0159593908473193E-3</v>
      </c>
      <c r="AL32" s="35">
        <f>$G$28/'Fixed data'!$C$7</f>
        <v>-4.0159593908473193E-3</v>
      </c>
      <c r="AM32" s="35">
        <f>$G$28/'Fixed data'!$C$7</f>
        <v>-4.0159593908473193E-3</v>
      </c>
      <c r="AN32" s="35">
        <f>$G$28/'Fixed data'!$C$7</f>
        <v>-4.0159593908473193E-3</v>
      </c>
      <c r="AO32" s="35">
        <f>$G$28/'Fixed data'!$C$7</f>
        <v>-4.0159593908473193E-3</v>
      </c>
      <c r="AP32" s="35">
        <f>$G$28/'Fixed data'!$C$7</f>
        <v>-4.0159593908473193E-3</v>
      </c>
      <c r="AQ32" s="35">
        <f>$G$28/'Fixed data'!$C$7</f>
        <v>-4.0159593908473193E-3</v>
      </c>
      <c r="AR32" s="35">
        <f>$G$28/'Fixed data'!$C$7</f>
        <v>-4.0159593908473193E-3</v>
      </c>
      <c r="AS32" s="35">
        <f>$G$28/'Fixed data'!$C$7</f>
        <v>-4.0159593908473193E-3</v>
      </c>
      <c r="AT32" s="35">
        <f>$G$28/'Fixed data'!$C$7</f>
        <v>-4.0159593908473193E-3</v>
      </c>
      <c r="AU32" s="35">
        <f>$G$28/'Fixed data'!$C$7</f>
        <v>-4.0159593908473193E-3</v>
      </c>
      <c r="AV32" s="35">
        <f>$G$28/'Fixed data'!$C$7</f>
        <v>-4.0159593908473193E-3</v>
      </c>
      <c r="AW32" s="35">
        <f>$G$28/'Fixed data'!$C$7</f>
        <v>-4.0159593908473193E-3</v>
      </c>
      <c r="AX32" s="35">
        <f>$G$28/'Fixed data'!$C$7</f>
        <v>-4.0159593908473193E-3</v>
      </c>
      <c r="AY32" s="35">
        <f>$G$28/'Fixed data'!$C$7</f>
        <v>-4.0159593908473193E-3</v>
      </c>
      <c r="AZ32" s="35">
        <f>$G$28/'Fixed data'!$C$7</f>
        <v>-4.0159593908473193E-3</v>
      </c>
      <c r="BA32" s="35"/>
      <c r="BB32" s="35"/>
      <c r="BC32" s="35"/>
      <c r="BD32" s="35"/>
    </row>
    <row r="33" spans="1:57" ht="16.5" hidden="1" customHeight="1" outlineLevel="1" x14ac:dyDescent="0.35">
      <c r="A33" s="113"/>
      <c r="B33" s="9" t="s">
        <v>4</v>
      </c>
      <c r="C33" s="11" t="s">
        <v>54</v>
      </c>
      <c r="D33" s="9" t="s">
        <v>39</v>
      </c>
      <c r="F33" s="35"/>
      <c r="G33" s="35"/>
      <c r="H33" s="35"/>
      <c r="I33" s="35">
        <f>$H$28/'Fixed data'!$C$7</f>
        <v>-1.5133072987377329E-3</v>
      </c>
      <c r="J33" s="35">
        <f>$H$28/'Fixed data'!$C$7</f>
        <v>-1.5133072987377329E-3</v>
      </c>
      <c r="K33" s="35">
        <f>$H$28/'Fixed data'!$C$7</f>
        <v>-1.5133072987377329E-3</v>
      </c>
      <c r="L33" s="35">
        <f>$H$28/'Fixed data'!$C$7</f>
        <v>-1.5133072987377329E-3</v>
      </c>
      <c r="M33" s="35">
        <f>$H$28/'Fixed data'!$C$7</f>
        <v>-1.5133072987377329E-3</v>
      </c>
      <c r="N33" s="35">
        <f>$H$28/'Fixed data'!$C$7</f>
        <v>-1.5133072987377329E-3</v>
      </c>
      <c r="O33" s="35">
        <f>$H$28/'Fixed data'!$C$7</f>
        <v>-1.5133072987377329E-3</v>
      </c>
      <c r="P33" s="35">
        <f>$H$28/'Fixed data'!$C$7</f>
        <v>-1.5133072987377329E-3</v>
      </c>
      <c r="Q33" s="35">
        <f>$H$28/'Fixed data'!$C$7</f>
        <v>-1.5133072987377329E-3</v>
      </c>
      <c r="R33" s="35">
        <f>$H$28/'Fixed data'!$C$7</f>
        <v>-1.5133072987377329E-3</v>
      </c>
      <c r="S33" s="35">
        <f>$H$28/'Fixed data'!$C$7</f>
        <v>-1.5133072987377329E-3</v>
      </c>
      <c r="T33" s="35">
        <f>$H$28/'Fixed data'!$C$7</f>
        <v>-1.5133072987377329E-3</v>
      </c>
      <c r="U33" s="35">
        <f>$H$28/'Fixed data'!$C$7</f>
        <v>-1.5133072987377329E-3</v>
      </c>
      <c r="V33" s="35">
        <f>$H$28/'Fixed data'!$C$7</f>
        <v>-1.5133072987377329E-3</v>
      </c>
      <c r="W33" s="35">
        <f>$H$28/'Fixed data'!$C$7</f>
        <v>-1.5133072987377329E-3</v>
      </c>
      <c r="X33" s="35">
        <f>$H$28/'Fixed data'!$C$7</f>
        <v>-1.5133072987377329E-3</v>
      </c>
      <c r="Y33" s="35">
        <f>$H$28/'Fixed data'!$C$7</f>
        <v>-1.5133072987377329E-3</v>
      </c>
      <c r="Z33" s="35">
        <f>$H$28/'Fixed data'!$C$7</f>
        <v>-1.5133072987377329E-3</v>
      </c>
      <c r="AA33" s="35">
        <f>$H$28/'Fixed data'!$C$7</f>
        <v>-1.5133072987377329E-3</v>
      </c>
      <c r="AB33" s="35">
        <f>$H$28/'Fixed data'!$C$7</f>
        <v>-1.5133072987377329E-3</v>
      </c>
      <c r="AC33" s="35">
        <f>$H$28/'Fixed data'!$C$7</f>
        <v>-1.5133072987377329E-3</v>
      </c>
      <c r="AD33" s="35">
        <f>$H$28/'Fixed data'!$C$7</f>
        <v>-1.5133072987377329E-3</v>
      </c>
      <c r="AE33" s="35">
        <f>$H$28/'Fixed data'!$C$7</f>
        <v>-1.5133072987377329E-3</v>
      </c>
      <c r="AF33" s="35">
        <f>$H$28/'Fixed data'!$C$7</f>
        <v>-1.5133072987377329E-3</v>
      </c>
      <c r="AG33" s="35">
        <f>$H$28/'Fixed data'!$C$7</f>
        <v>-1.5133072987377329E-3</v>
      </c>
      <c r="AH33" s="35">
        <f>$H$28/'Fixed data'!$C$7</f>
        <v>-1.5133072987377329E-3</v>
      </c>
      <c r="AI33" s="35">
        <f>$H$28/'Fixed data'!$C$7</f>
        <v>-1.5133072987377329E-3</v>
      </c>
      <c r="AJ33" s="35">
        <f>$H$28/'Fixed data'!$C$7</f>
        <v>-1.5133072987377329E-3</v>
      </c>
      <c r="AK33" s="35">
        <f>$H$28/'Fixed data'!$C$7</f>
        <v>-1.5133072987377329E-3</v>
      </c>
      <c r="AL33" s="35">
        <f>$H$28/'Fixed data'!$C$7</f>
        <v>-1.5133072987377329E-3</v>
      </c>
      <c r="AM33" s="35">
        <f>$H$28/'Fixed data'!$C$7</f>
        <v>-1.5133072987377329E-3</v>
      </c>
      <c r="AN33" s="35">
        <f>$H$28/'Fixed data'!$C$7</f>
        <v>-1.5133072987377329E-3</v>
      </c>
      <c r="AO33" s="35">
        <f>$H$28/'Fixed data'!$C$7</f>
        <v>-1.5133072987377329E-3</v>
      </c>
      <c r="AP33" s="35">
        <f>$H$28/'Fixed data'!$C$7</f>
        <v>-1.5133072987377329E-3</v>
      </c>
      <c r="AQ33" s="35">
        <f>$H$28/'Fixed data'!$C$7</f>
        <v>-1.5133072987377329E-3</v>
      </c>
      <c r="AR33" s="35">
        <f>$H$28/'Fixed data'!$C$7</f>
        <v>-1.5133072987377329E-3</v>
      </c>
      <c r="AS33" s="35">
        <f>$H$28/'Fixed data'!$C$7</f>
        <v>-1.5133072987377329E-3</v>
      </c>
      <c r="AT33" s="35">
        <f>$H$28/'Fixed data'!$C$7</f>
        <v>-1.5133072987377329E-3</v>
      </c>
      <c r="AU33" s="35">
        <f>$H$28/'Fixed data'!$C$7</f>
        <v>-1.5133072987377329E-3</v>
      </c>
      <c r="AV33" s="35">
        <f>$H$28/'Fixed data'!$C$7</f>
        <v>-1.5133072987377329E-3</v>
      </c>
      <c r="AW33" s="35">
        <f>$H$28/'Fixed data'!$C$7</f>
        <v>-1.5133072987377329E-3</v>
      </c>
      <c r="AX33" s="35">
        <f>$H$28/'Fixed data'!$C$7</f>
        <v>-1.5133072987377329E-3</v>
      </c>
      <c r="AY33" s="35">
        <f>$H$28/'Fixed data'!$C$7</f>
        <v>-1.5133072987377329E-3</v>
      </c>
      <c r="AZ33" s="35">
        <f>$H$28/'Fixed data'!$C$7</f>
        <v>-1.5133072987377329E-3</v>
      </c>
      <c r="BA33" s="35">
        <f>$H$28/'Fixed data'!$C$7</f>
        <v>-1.5133072987377329E-3</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-3.3551152754989501E-3</v>
      </c>
      <c r="H60" s="35">
        <f t="shared" si="5"/>
        <v>-7.3710746663462699E-3</v>
      </c>
      <c r="I60" s="35">
        <f t="shared" si="5"/>
        <v>-8.8843819650840025E-3</v>
      </c>
      <c r="J60" s="35">
        <f t="shared" si="5"/>
        <v>-8.8843819650840025E-3</v>
      </c>
      <c r="K60" s="35">
        <f t="shared" si="5"/>
        <v>-8.8843819650840025E-3</v>
      </c>
      <c r="L60" s="35">
        <f t="shared" si="5"/>
        <v>-8.8843819650840025E-3</v>
      </c>
      <c r="M60" s="35">
        <f t="shared" si="5"/>
        <v>-8.8843819650840025E-3</v>
      </c>
      <c r="N60" s="35">
        <f t="shared" si="5"/>
        <v>-8.8843819650840025E-3</v>
      </c>
      <c r="O60" s="35">
        <f t="shared" si="5"/>
        <v>-8.8843819650840025E-3</v>
      </c>
      <c r="P60" s="35">
        <f t="shared" si="5"/>
        <v>-8.8843819650840025E-3</v>
      </c>
      <c r="Q60" s="35">
        <f t="shared" si="5"/>
        <v>-8.8843819650840025E-3</v>
      </c>
      <c r="R60" s="35">
        <f t="shared" si="5"/>
        <v>-8.8843819650840025E-3</v>
      </c>
      <c r="S60" s="35">
        <f t="shared" si="5"/>
        <v>-8.8843819650840025E-3</v>
      </c>
      <c r="T60" s="35">
        <f t="shared" si="5"/>
        <v>-8.8843819650840025E-3</v>
      </c>
      <c r="U60" s="35">
        <f t="shared" si="5"/>
        <v>-8.8843819650840025E-3</v>
      </c>
      <c r="V60" s="35">
        <f t="shared" si="5"/>
        <v>-8.8843819650840025E-3</v>
      </c>
      <c r="W60" s="35">
        <f t="shared" si="5"/>
        <v>-8.8843819650840025E-3</v>
      </c>
      <c r="X60" s="35">
        <f t="shared" si="5"/>
        <v>-8.8843819650840025E-3</v>
      </c>
      <c r="Y60" s="35">
        <f t="shared" si="5"/>
        <v>-8.8843819650840025E-3</v>
      </c>
      <c r="Z60" s="35">
        <f t="shared" si="5"/>
        <v>-8.8843819650840025E-3</v>
      </c>
      <c r="AA60" s="35">
        <f t="shared" si="5"/>
        <v>-8.8843819650840025E-3</v>
      </c>
      <c r="AB60" s="35">
        <f t="shared" si="5"/>
        <v>-8.8843819650840025E-3</v>
      </c>
      <c r="AC60" s="35">
        <f t="shared" si="5"/>
        <v>-8.8843819650840025E-3</v>
      </c>
      <c r="AD60" s="35">
        <f t="shared" si="5"/>
        <v>-8.8843819650840025E-3</v>
      </c>
      <c r="AE60" s="35">
        <f t="shared" si="5"/>
        <v>-8.8843819650840025E-3</v>
      </c>
      <c r="AF60" s="35">
        <f t="shared" si="5"/>
        <v>-8.8843819650840025E-3</v>
      </c>
      <c r="AG60" s="35">
        <f t="shared" si="5"/>
        <v>-8.8843819650840025E-3</v>
      </c>
      <c r="AH60" s="35">
        <f t="shared" si="5"/>
        <v>-8.8843819650840025E-3</v>
      </c>
      <c r="AI60" s="35">
        <f t="shared" si="5"/>
        <v>-8.8843819650840025E-3</v>
      </c>
      <c r="AJ60" s="35">
        <f t="shared" si="5"/>
        <v>-8.8843819650840025E-3</v>
      </c>
      <c r="AK60" s="35">
        <f t="shared" si="5"/>
        <v>-8.8843819650840025E-3</v>
      </c>
      <c r="AL60" s="35">
        <f t="shared" si="5"/>
        <v>-8.8843819650840025E-3</v>
      </c>
      <c r="AM60" s="35">
        <f t="shared" si="5"/>
        <v>-8.8843819650840025E-3</v>
      </c>
      <c r="AN60" s="35">
        <f t="shared" si="5"/>
        <v>-8.8843819650840025E-3</v>
      </c>
      <c r="AO60" s="35">
        <f t="shared" si="5"/>
        <v>-8.8843819650840025E-3</v>
      </c>
      <c r="AP60" s="35">
        <f t="shared" si="5"/>
        <v>-8.8843819650840025E-3</v>
      </c>
      <c r="AQ60" s="35">
        <f t="shared" si="5"/>
        <v>-8.8843819650840025E-3</v>
      </c>
      <c r="AR60" s="35">
        <f t="shared" si="5"/>
        <v>-8.8843819650840025E-3</v>
      </c>
      <c r="AS60" s="35">
        <f t="shared" si="5"/>
        <v>-8.8843819650840025E-3</v>
      </c>
      <c r="AT60" s="35">
        <f t="shared" si="5"/>
        <v>-8.8843819650840025E-3</v>
      </c>
      <c r="AU60" s="35">
        <f t="shared" si="5"/>
        <v>-8.8843819650840025E-3</v>
      </c>
      <c r="AV60" s="35">
        <f t="shared" si="5"/>
        <v>-8.8843819650840025E-3</v>
      </c>
      <c r="AW60" s="35">
        <f t="shared" si="5"/>
        <v>-8.8843819650840025E-3</v>
      </c>
      <c r="AX60" s="35">
        <f t="shared" si="5"/>
        <v>-8.8843819650840025E-3</v>
      </c>
      <c r="AY60" s="35">
        <f t="shared" si="5"/>
        <v>-8.8843819650840025E-3</v>
      </c>
      <c r="AZ60" s="35">
        <f t="shared" si="5"/>
        <v>-5.5292666895850519E-3</v>
      </c>
      <c r="BA60" s="35">
        <f t="shared" si="5"/>
        <v>-1.5133072987377329E-3</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-0.15098018739745275</v>
      </c>
      <c r="H61" s="35">
        <f t="shared" si="6"/>
        <v>-0.32834324471008314</v>
      </c>
      <c r="I61" s="35">
        <f t="shared" si="6"/>
        <v>-0.38907099848693483</v>
      </c>
      <c r="J61" s="35">
        <f t="shared" si="6"/>
        <v>-0.38018661652185082</v>
      </c>
      <c r="K61" s="35">
        <f t="shared" si="6"/>
        <v>-0.37130223455676681</v>
      </c>
      <c r="L61" s="35">
        <f t="shared" si="6"/>
        <v>-0.3624178525916828</v>
      </c>
      <c r="M61" s="35">
        <f t="shared" si="6"/>
        <v>-0.35353347062659879</v>
      </c>
      <c r="N61" s="35">
        <f t="shared" si="6"/>
        <v>-0.34464908866151478</v>
      </c>
      <c r="O61" s="35">
        <f t="shared" si="6"/>
        <v>-0.33576470669643077</v>
      </c>
      <c r="P61" s="35">
        <f t="shared" si="6"/>
        <v>-0.32688032473134676</v>
      </c>
      <c r="Q61" s="35">
        <f t="shared" si="6"/>
        <v>-0.31799594276626275</v>
      </c>
      <c r="R61" s="35">
        <f t="shared" si="6"/>
        <v>-0.30911156080117874</v>
      </c>
      <c r="S61" s="35">
        <f t="shared" si="6"/>
        <v>-0.30022717883609473</v>
      </c>
      <c r="T61" s="35">
        <f t="shared" si="6"/>
        <v>-0.29134279687101072</v>
      </c>
      <c r="U61" s="35">
        <f t="shared" si="6"/>
        <v>-0.28245841490592671</v>
      </c>
      <c r="V61" s="35">
        <f t="shared" si="6"/>
        <v>-0.2735740329408427</v>
      </c>
      <c r="W61" s="35">
        <f t="shared" si="6"/>
        <v>-0.26468965097575869</v>
      </c>
      <c r="X61" s="35">
        <f t="shared" si="6"/>
        <v>-0.25580526901067469</v>
      </c>
      <c r="Y61" s="35">
        <f t="shared" si="6"/>
        <v>-0.24692088704559068</v>
      </c>
      <c r="Z61" s="35">
        <f t="shared" si="6"/>
        <v>-0.23803650508050667</v>
      </c>
      <c r="AA61" s="35">
        <f t="shared" si="6"/>
        <v>-0.22915212311542266</v>
      </c>
      <c r="AB61" s="35">
        <f t="shared" si="6"/>
        <v>-0.22026774115033865</v>
      </c>
      <c r="AC61" s="35">
        <f t="shared" si="6"/>
        <v>-0.21138335918525464</v>
      </c>
      <c r="AD61" s="35">
        <f t="shared" si="6"/>
        <v>-0.20249897722017063</v>
      </c>
      <c r="AE61" s="35">
        <f t="shared" si="6"/>
        <v>-0.19361459525508662</v>
      </c>
      <c r="AF61" s="35">
        <f t="shared" si="6"/>
        <v>-0.18473021329000261</v>
      </c>
      <c r="AG61" s="35">
        <f t="shared" si="6"/>
        <v>-0.1758458313249186</v>
      </c>
      <c r="AH61" s="35">
        <f t="shared" si="6"/>
        <v>-0.16696144935983459</v>
      </c>
      <c r="AI61" s="35">
        <f t="shared" si="6"/>
        <v>-0.15807706739475058</v>
      </c>
      <c r="AJ61" s="35">
        <f t="shared" si="6"/>
        <v>-0.14919268542966657</v>
      </c>
      <c r="AK61" s="35">
        <f t="shared" si="6"/>
        <v>-0.14030830346458256</v>
      </c>
      <c r="AL61" s="35">
        <f t="shared" si="6"/>
        <v>-0.13142392149949855</v>
      </c>
      <c r="AM61" s="35">
        <f t="shared" si="6"/>
        <v>-0.12253953953441454</v>
      </c>
      <c r="AN61" s="35">
        <f t="shared" si="6"/>
        <v>-0.11365515756933053</v>
      </c>
      <c r="AO61" s="35">
        <f t="shared" si="6"/>
        <v>-0.10477077560424652</v>
      </c>
      <c r="AP61" s="35">
        <f t="shared" si="6"/>
        <v>-9.5886393639162515E-2</v>
      </c>
      <c r="AQ61" s="35">
        <f t="shared" si="6"/>
        <v>-8.7002011674078505E-2</v>
      </c>
      <c r="AR61" s="35">
        <f t="shared" si="6"/>
        <v>-7.8117629708994496E-2</v>
      </c>
      <c r="AS61" s="35">
        <f t="shared" si="6"/>
        <v>-6.9233247743910487E-2</v>
      </c>
      <c r="AT61" s="35">
        <f t="shared" si="6"/>
        <v>-6.0348865778826484E-2</v>
      </c>
      <c r="AU61" s="35">
        <f t="shared" si="6"/>
        <v>-5.1464483813742481E-2</v>
      </c>
      <c r="AV61" s="35">
        <f t="shared" si="6"/>
        <v>-4.2580101848658479E-2</v>
      </c>
      <c r="AW61" s="35">
        <f t="shared" si="6"/>
        <v>-3.3695719883574476E-2</v>
      </c>
      <c r="AX61" s="35">
        <f t="shared" si="6"/>
        <v>-2.4811337918490474E-2</v>
      </c>
      <c r="AY61" s="35">
        <f t="shared" si="6"/>
        <v>-1.5926955953406471E-2</v>
      </c>
      <c r="AZ61" s="35">
        <f t="shared" si="6"/>
        <v>-7.0425739883224689E-3</v>
      </c>
      <c r="BA61" s="35">
        <f t="shared" si="6"/>
        <v>-1.5133072987374169E-3</v>
      </c>
      <c r="BB61" s="35">
        <f t="shared" si="6"/>
        <v>3.1593651306227599E-16</v>
      </c>
      <c r="BC61" s="35">
        <f t="shared" si="6"/>
        <v>3.1593651306227599E-16</v>
      </c>
      <c r="BD61" s="35">
        <f t="shared" si="6"/>
        <v>3.1593651306227599E-16</v>
      </c>
    </row>
    <row r="62" spans="1:56" ht="16.5" hidden="1" customHeight="1" outlineLevel="1" x14ac:dyDescent="0.3">
      <c r="A62" s="113"/>
      <c r="B62" s="9" t="s">
        <v>33</v>
      </c>
      <c r="C62" s="9" t="s">
        <v>67</v>
      </c>
      <c r="D62" s="9" t="s">
        <v>39</v>
      </c>
      <c r="E62" s="35">
        <f t="shared" ref="E62:BD62" si="7">E28-E60+E61</f>
        <v>0</v>
      </c>
      <c r="F62" s="35">
        <f t="shared" si="7"/>
        <v>-0.15098018739745275</v>
      </c>
      <c r="G62" s="35">
        <f t="shared" si="7"/>
        <v>-0.32834324471008314</v>
      </c>
      <c r="H62" s="35">
        <f t="shared" si="7"/>
        <v>-0.38907099848693483</v>
      </c>
      <c r="I62" s="35">
        <f t="shared" si="7"/>
        <v>-0.38018661652185082</v>
      </c>
      <c r="J62" s="35">
        <f t="shared" si="7"/>
        <v>-0.37130223455676681</v>
      </c>
      <c r="K62" s="35">
        <f t="shared" si="7"/>
        <v>-0.3624178525916828</v>
      </c>
      <c r="L62" s="35">
        <f t="shared" si="7"/>
        <v>-0.35353347062659879</v>
      </c>
      <c r="M62" s="35">
        <f t="shared" si="7"/>
        <v>-0.34464908866151478</v>
      </c>
      <c r="N62" s="35">
        <f t="shared" si="7"/>
        <v>-0.33576470669643077</v>
      </c>
      <c r="O62" s="35">
        <f t="shared" si="7"/>
        <v>-0.32688032473134676</v>
      </c>
      <c r="P62" s="35">
        <f t="shared" si="7"/>
        <v>-0.31799594276626275</v>
      </c>
      <c r="Q62" s="35">
        <f t="shared" si="7"/>
        <v>-0.30911156080117874</v>
      </c>
      <c r="R62" s="35">
        <f t="shared" si="7"/>
        <v>-0.30022717883609473</v>
      </c>
      <c r="S62" s="35">
        <f t="shared" si="7"/>
        <v>-0.29134279687101072</v>
      </c>
      <c r="T62" s="35">
        <f t="shared" si="7"/>
        <v>-0.28245841490592671</v>
      </c>
      <c r="U62" s="35">
        <f t="shared" si="7"/>
        <v>-0.2735740329408427</v>
      </c>
      <c r="V62" s="35">
        <f t="shared" si="7"/>
        <v>-0.26468965097575869</v>
      </c>
      <c r="W62" s="35">
        <f t="shared" si="7"/>
        <v>-0.25580526901067469</v>
      </c>
      <c r="X62" s="35">
        <f t="shared" si="7"/>
        <v>-0.24692088704559068</v>
      </c>
      <c r="Y62" s="35">
        <f t="shared" si="7"/>
        <v>-0.23803650508050667</v>
      </c>
      <c r="Z62" s="35">
        <f t="shared" si="7"/>
        <v>-0.22915212311542266</v>
      </c>
      <c r="AA62" s="35">
        <f t="shared" si="7"/>
        <v>-0.22026774115033865</v>
      </c>
      <c r="AB62" s="35">
        <f t="shared" si="7"/>
        <v>-0.21138335918525464</v>
      </c>
      <c r="AC62" s="35">
        <f t="shared" si="7"/>
        <v>-0.20249897722017063</v>
      </c>
      <c r="AD62" s="35">
        <f t="shared" si="7"/>
        <v>-0.19361459525508662</v>
      </c>
      <c r="AE62" s="35">
        <f t="shared" si="7"/>
        <v>-0.18473021329000261</v>
      </c>
      <c r="AF62" s="35">
        <f t="shared" si="7"/>
        <v>-0.1758458313249186</v>
      </c>
      <c r="AG62" s="35">
        <f t="shared" si="7"/>
        <v>-0.16696144935983459</v>
      </c>
      <c r="AH62" s="35">
        <f t="shared" si="7"/>
        <v>-0.15807706739475058</v>
      </c>
      <c r="AI62" s="35">
        <f t="shared" si="7"/>
        <v>-0.14919268542966657</v>
      </c>
      <c r="AJ62" s="35">
        <f t="shared" si="7"/>
        <v>-0.14030830346458256</v>
      </c>
      <c r="AK62" s="35">
        <f t="shared" si="7"/>
        <v>-0.13142392149949855</v>
      </c>
      <c r="AL62" s="35">
        <f t="shared" si="7"/>
        <v>-0.12253953953441454</v>
      </c>
      <c r="AM62" s="35">
        <f t="shared" si="7"/>
        <v>-0.11365515756933053</v>
      </c>
      <c r="AN62" s="35">
        <f t="shared" si="7"/>
        <v>-0.10477077560424652</v>
      </c>
      <c r="AO62" s="35">
        <f t="shared" si="7"/>
        <v>-9.5886393639162515E-2</v>
      </c>
      <c r="AP62" s="35">
        <f t="shared" si="7"/>
        <v>-8.7002011674078505E-2</v>
      </c>
      <c r="AQ62" s="35">
        <f t="shared" si="7"/>
        <v>-7.8117629708994496E-2</v>
      </c>
      <c r="AR62" s="35">
        <f t="shared" si="7"/>
        <v>-6.9233247743910487E-2</v>
      </c>
      <c r="AS62" s="35">
        <f t="shared" si="7"/>
        <v>-6.0348865778826484E-2</v>
      </c>
      <c r="AT62" s="35">
        <f t="shared" si="7"/>
        <v>-5.1464483813742481E-2</v>
      </c>
      <c r="AU62" s="35">
        <f t="shared" si="7"/>
        <v>-4.2580101848658479E-2</v>
      </c>
      <c r="AV62" s="35">
        <f t="shared" si="7"/>
        <v>-3.3695719883574476E-2</v>
      </c>
      <c r="AW62" s="35">
        <f t="shared" si="7"/>
        <v>-2.4811337918490474E-2</v>
      </c>
      <c r="AX62" s="35">
        <f t="shared" si="7"/>
        <v>-1.5926955953406471E-2</v>
      </c>
      <c r="AY62" s="35">
        <f t="shared" si="7"/>
        <v>-7.0425739883224689E-3</v>
      </c>
      <c r="AZ62" s="35">
        <f t="shared" si="7"/>
        <v>-1.5133072987374169E-3</v>
      </c>
      <c r="BA62" s="35">
        <f t="shared" si="7"/>
        <v>3.1593651306227599E-16</v>
      </c>
      <c r="BB62" s="35">
        <f t="shared" si="7"/>
        <v>3.1593651306227599E-16</v>
      </c>
      <c r="BC62" s="35">
        <f t="shared" si="7"/>
        <v>3.1593651306227599E-16</v>
      </c>
      <c r="BD62" s="35">
        <f t="shared" si="7"/>
        <v>3.1593651306227599E-16</v>
      </c>
    </row>
    <row r="63" spans="1:56" ht="16.5" collapsed="1" x14ac:dyDescent="0.3">
      <c r="A63" s="113"/>
      <c r="B63" s="9" t="s">
        <v>8</v>
      </c>
      <c r="C63" s="11" t="s">
        <v>66</v>
      </c>
      <c r="D63" s="9" t="s">
        <v>39</v>
      </c>
      <c r="E63" s="35">
        <f>AVERAGE(E61:E62)*'Fixed data'!$C$3</f>
        <v>0</v>
      </c>
      <c r="F63" s="35">
        <f>AVERAGE(F61:F62)*'Fixed data'!$C$3</f>
        <v>-3.0196037479490552E-3</v>
      </c>
      <c r="G63" s="35">
        <f>AVERAGE(G61:G62)*'Fixed data'!$C$3</f>
        <v>-9.5864686421507188E-3</v>
      </c>
      <c r="H63" s="35">
        <f>AVERAGE(H61:H62)*'Fixed data'!$C$3</f>
        <v>-1.434828486394036E-2</v>
      </c>
      <c r="I63" s="35">
        <f>AVERAGE(I61:I62)*'Fixed data'!$C$3</f>
        <v>-1.5385152300175713E-2</v>
      </c>
      <c r="J63" s="35">
        <f>AVERAGE(J61:J62)*'Fixed data'!$C$3</f>
        <v>-1.5029777021572353E-2</v>
      </c>
      <c r="K63" s="35">
        <f>AVERAGE(K61:K62)*'Fixed data'!$C$3</f>
        <v>-1.4674401742968992E-2</v>
      </c>
      <c r="L63" s="35">
        <f>AVERAGE(L61:L62)*'Fixed data'!$C$3</f>
        <v>-1.4319026464365631E-2</v>
      </c>
      <c r="M63" s="35">
        <f>AVERAGE(M61:M62)*'Fixed data'!$C$3</f>
        <v>-1.3963651185762272E-2</v>
      </c>
      <c r="N63" s="35">
        <f>AVERAGE(N61:N62)*'Fixed data'!$C$3</f>
        <v>-1.3608275907158912E-2</v>
      </c>
      <c r="O63" s="35">
        <f>AVERAGE(O61:O62)*'Fixed data'!$C$3</f>
        <v>-1.3252900628555551E-2</v>
      </c>
      <c r="P63" s="35">
        <f>AVERAGE(P61:P62)*'Fixed data'!$C$3</f>
        <v>-1.289752534995219E-2</v>
      </c>
      <c r="Q63" s="35">
        <f>AVERAGE(Q61:Q62)*'Fixed data'!$C$3</f>
        <v>-1.254215007134883E-2</v>
      </c>
      <c r="R63" s="35">
        <f>AVERAGE(R61:R62)*'Fixed data'!$C$3</f>
        <v>-1.2186774792745469E-2</v>
      </c>
      <c r="S63" s="35">
        <f>AVERAGE(S61:S62)*'Fixed data'!$C$3</f>
        <v>-1.183139951414211E-2</v>
      </c>
      <c r="T63" s="35">
        <f>AVERAGE(T61:T62)*'Fixed data'!$C$3</f>
        <v>-1.147602423553875E-2</v>
      </c>
      <c r="U63" s="35">
        <f>AVERAGE(U61:U62)*'Fixed data'!$C$3</f>
        <v>-1.1120648956935389E-2</v>
      </c>
      <c r="V63" s="35">
        <f>AVERAGE(V61:V62)*'Fixed data'!$C$3</f>
        <v>-1.0765273678332028E-2</v>
      </c>
      <c r="W63" s="35">
        <f>AVERAGE(W61:W62)*'Fixed data'!$C$3</f>
        <v>-1.0409898399728668E-2</v>
      </c>
      <c r="X63" s="35">
        <f>AVERAGE(X61:X62)*'Fixed data'!$C$3</f>
        <v>-1.0054523121125307E-2</v>
      </c>
      <c r="Y63" s="35">
        <f>AVERAGE(Y61:Y62)*'Fixed data'!$C$3</f>
        <v>-9.6991478425219463E-3</v>
      </c>
      <c r="Z63" s="35">
        <f>AVERAGE(Z61:Z62)*'Fixed data'!$C$3</f>
        <v>-9.3437725639185874E-3</v>
      </c>
      <c r="AA63" s="35">
        <f>AVERAGE(AA61:AA62)*'Fixed data'!$C$3</f>
        <v>-8.9883972853152267E-3</v>
      </c>
      <c r="AB63" s="35">
        <f>AVERAGE(AB61:AB62)*'Fixed data'!$C$3</f>
        <v>-8.6330220067118661E-3</v>
      </c>
      <c r="AC63" s="35">
        <f>AVERAGE(AC61:AC62)*'Fixed data'!$C$3</f>
        <v>-8.2776467281085054E-3</v>
      </c>
      <c r="AD63" s="35">
        <f>AVERAGE(AD61:AD62)*'Fixed data'!$C$3</f>
        <v>-7.9222714495051447E-3</v>
      </c>
      <c r="AE63" s="35">
        <f>AVERAGE(AE61:AE62)*'Fixed data'!$C$3</f>
        <v>-7.566896170901785E-3</v>
      </c>
      <c r="AF63" s="35">
        <f>AVERAGE(AF61:AF62)*'Fixed data'!$C$3</f>
        <v>-7.2115208922984243E-3</v>
      </c>
      <c r="AG63" s="35">
        <f>AVERAGE(AG61:AG62)*'Fixed data'!$C$3</f>
        <v>-6.8561456136950636E-3</v>
      </c>
      <c r="AH63" s="35">
        <f>AVERAGE(AH61:AH62)*'Fixed data'!$C$3</f>
        <v>-6.5007703350917038E-3</v>
      </c>
      <c r="AI63" s="35">
        <f>AVERAGE(AI61:AI62)*'Fixed data'!$C$3</f>
        <v>-6.1453950564883432E-3</v>
      </c>
      <c r="AJ63" s="35">
        <f>AVERAGE(AJ61:AJ62)*'Fixed data'!$C$3</f>
        <v>-5.7900197778849825E-3</v>
      </c>
      <c r="AK63" s="35">
        <f>AVERAGE(AK61:AK62)*'Fixed data'!$C$3</f>
        <v>-5.4346444992816227E-3</v>
      </c>
      <c r="AL63" s="35">
        <f>AVERAGE(AL61:AL62)*'Fixed data'!$C$3</f>
        <v>-5.0792692206782621E-3</v>
      </c>
      <c r="AM63" s="35">
        <f>AVERAGE(AM61:AM62)*'Fixed data'!$C$3</f>
        <v>-4.7238939420749014E-3</v>
      </c>
      <c r="AN63" s="35">
        <f>AVERAGE(AN61:AN62)*'Fixed data'!$C$3</f>
        <v>-4.3685186634715416E-3</v>
      </c>
      <c r="AO63" s="35">
        <f>AVERAGE(AO61:AO62)*'Fixed data'!$C$3</f>
        <v>-4.013143384868181E-3</v>
      </c>
      <c r="AP63" s="35">
        <f>AVERAGE(AP61:AP62)*'Fixed data'!$C$3</f>
        <v>-3.6577681062648203E-3</v>
      </c>
      <c r="AQ63" s="35">
        <f>AVERAGE(AQ61:AQ62)*'Fixed data'!$C$3</f>
        <v>-3.3023928276614601E-3</v>
      </c>
      <c r="AR63" s="35">
        <f>AVERAGE(AR61:AR62)*'Fixed data'!$C$3</f>
        <v>-2.9470175490580999E-3</v>
      </c>
      <c r="AS63" s="35">
        <f>AVERAGE(AS61:AS62)*'Fixed data'!$C$3</f>
        <v>-2.5916422704547392E-3</v>
      </c>
      <c r="AT63" s="35">
        <f>AVERAGE(AT61:AT62)*'Fixed data'!$C$3</f>
        <v>-2.2362669918513794E-3</v>
      </c>
      <c r="AU63" s="35">
        <f>AVERAGE(AU61:AU62)*'Fixed data'!$C$3</f>
        <v>-1.880891713248019E-3</v>
      </c>
      <c r="AV63" s="35">
        <f>AVERAGE(AV61:AV62)*'Fixed data'!$C$3</f>
        <v>-1.5255164346446592E-3</v>
      </c>
      <c r="AW63" s="35">
        <f>AVERAGE(AW61:AW62)*'Fixed data'!$C$3</f>
        <v>-1.170141156041299E-3</v>
      </c>
      <c r="AX63" s="35">
        <f>AVERAGE(AX61:AX62)*'Fixed data'!$C$3</f>
        <v>-8.1476587743793889E-4</v>
      </c>
      <c r="AY63" s="35">
        <f>AVERAGE(AY61:AY62)*'Fixed data'!$C$3</f>
        <v>-4.5939059883457883E-4</v>
      </c>
      <c r="AZ63" s="35">
        <f>AVERAGE(AZ61:AZ62)*'Fixed data'!$C$3</f>
        <v>-1.7111762574119772E-4</v>
      </c>
      <c r="BA63" s="35">
        <f>AVERAGE(BA61:BA62)*'Fixed data'!$C$3</f>
        <v>-3.026614597474202E-5</v>
      </c>
      <c r="BB63" s="35">
        <f>AVERAGE(BB61:BB62)*'Fixed data'!$C$3</f>
        <v>1.263746052249104E-17</v>
      </c>
      <c r="BC63" s="35">
        <f>AVERAGE(BC61:BC62)*'Fixed data'!$C$3</f>
        <v>1.263746052249104E-17</v>
      </c>
      <c r="BD63" s="35">
        <f>AVERAGE(BD61:BD62)*'Fixed data'!$C$3</f>
        <v>1.263746052249104E-17</v>
      </c>
    </row>
    <row r="64" spans="1:56" ht="15.75" thickBot="1" x14ac:dyDescent="0.35">
      <c r="A64" s="112"/>
      <c r="B64" s="12" t="s">
        <v>92</v>
      </c>
      <c r="C64" s="12" t="s">
        <v>44</v>
      </c>
      <c r="D64" s="12" t="s">
        <v>39</v>
      </c>
      <c r="E64" s="53">
        <f t="shared" ref="E64:BD64" si="8">E29+E60+E63</f>
        <v>0</v>
      </c>
      <c r="F64" s="53">
        <f t="shared" si="8"/>
        <v>-6.7725398346857382E-2</v>
      </c>
      <c r="G64" s="53">
        <f t="shared" si="8"/>
        <v>-9.0392229312562286E-2</v>
      </c>
      <c r="H64" s="53">
        <f t="shared" si="8"/>
        <v>-5.0904571720228622E-2</v>
      </c>
      <c r="I64" s="53">
        <f t="shared" si="8"/>
        <v>-2.4269534265259716E-2</v>
      </c>
      <c r="J64" s="53">
        <f t="shared" si="8"/>
        <v>-2.3914158986656355E-2</v>
      </c>
      <c r="K64" s="53">
        <f t="shared" si="8"/>
        <v>-2.3558783708052995E-2</v>
      </c>
      <c r="L64" s="53">
        <f t="shared" si="8"/>
        <v>-2.3203408429449634E-2</v>
      </c>
      <c r="M64" s="53">
        <f t="shared" si="8"/>
        <v>-2.2848033150846277E-2</v>
      </c>
      <c r="N64" s="53">
        <f t="shared" si="8"/>
        <v>-2.2492657872242916E-2</v>
      </c>
      <c r="O64" s="53">
        <f t="shared" si="8"/>
        <v>-2.2137282593639555E-2</v>
      </c>
      <c r="P64" s="53">
        <f t="shared" si="8"/>
        <v>-2.1781907315036195E-2</v>
      </c>
      <c r="Q64" s="53">
        <f t="shared" si="8"/>
        <v>-2.1426532036432834E-2</v>
      </c>
      <c r="R64" s="53">
        <f t="shared" si="8"/>
        <v>-2.1071156757829473E-2</v>
      </c>
      <c r="S64" s="53">
        <f t="shared" si="8"/>
        <v>-2.0715781479226113E-2</v>
      </c>
      <c r="T64" s="53">
        <f t="shared" si="8"/>
        <v>-2.0360406200622752E-2</v>
      </c>
      <c r="U64" s="53">
        <f t="shared" si="8"/>
        <v>-2.0005030922019391E-2</v>
      </c>
      <c r="V64" s="53">
        <f t="shared" si="8"/>
        <v>-1.9649655643416031E-2</v>
      </c>
      <c r="W64" s="53">
        <f t="shared" si="8"/>
        <v>-1.929428036481267E-2</v>
      </c>
      <c r="X64" s="53">
        <f t="shared" si="8"/>
        <v>-1.8938905086209309E-2</v>
      </c>
      <c r="Y64" s="53">
        <f t="shared" si="8"/>
        <v>-1.8583529807605949E-2</v>
      </c>
      <c r="Z64" s="53">
        <f t="shared" si="8"/>
        <v>-1.8228154529002588E-2</v>
      </c>
      <c r="AA64" s="53">
        <f t="shared" si="8"/>
        <v>-1.7872779250399227E-2</v>
      </c>
      <c r="AB64" s="53">
        <f t="shared" si="8"/>
        <v>-1.7517403971795867E-2</v>
      </c>
      <c r="AC64" s="53">
        <f t="shared" si="8"/>
        <v>-1.7162028693192506E-2</v>
      </c>
      <c r="AD64" s="53">
        <f t="shared" si="8"/>
        <v>-1.6806653414589146E-2</v>
      </c>
      <c r="AE64" s="53">
        <f t="shared" si="8"/>
        <v>-1.6451278135985788E-2</v>
      </c>
      <c r="AF64" s="53">
        <f t="shared" si="8"/>
        <v>-1.6095902857382428E-2</v>
      </c>
      <c r="AG64" s="53">
        <f t="shared" si="8"/>
        <v>-1.5740527578779067E-2</v>
      </c>
      <c r="AH64" s="53">
        <f t="shared" si="8"/>
        <v>-1.5385152300175706E-2</v>
      </c>
      <c r="AI64" s="53">
        <f t="shared" si="8"/>
        <v>-1.5029777021572346E-2</v>
      </c>
      <c r="AJ64" s="53">
        <f t="shared" si="8"/>
        <v>-1.4674401742968985E-2</v>
      </c>
      <c r="AK64" s="53">
        <f t="shared" si="8"/>
        <v>-1.4319026464365624E-2</v>
      </c>
      <c r="AL64" s="53">
        <f t="shared" si="8"/>
        <v>-1.3963651185762264E-2</v>
      </c>
      <c r="AM64" s="53">
        <f t="shared" si="8"/>
        <v>-1.3608275907158903E-2</v>
      </c>
      <c r="AN64" s="53">
        <f t="shared" si="8"/>
        <v>-1.3252900628555544E-2</v>
      </c>
      <c r="AO64" s="53">
        <f t="shared" si="8"/>
        <v>-1.2897525349952184E-2</v>
      </c>
      <c r="AP64" s="53">
        <f t="shared" si="8"/>
        <v>-1.2542150071348823E-2</v>
      </c>
      <c r="AQ64" s="53">
        <f t="shared" si="8"/>
        <v>-1.2186774792745462E-2</v>
      </c>
      <c r="AR64" s="53">
        <f t="shared" si="8"/>
        <v>-1.1831399514142103E-2</v>
      </c>
      <c r="AS64" s="53">
        <f t="shared" si="8"/>
        <v>-1.1476024235538743E-2</v>
      </c>
      <c r="AT64" s="53">
        <f t="shared" si="8"/>
        <v>-1.1120648956935382E-2</v>
      </c>
      <c r="AU64" s="53">
        <f t="shared" si="8"/>
        <v>-1.0765273678332021E-2</v>
      </c>
      <c r="AV64" s="53">
        <f t="shared" si="8"/>
        <v>-1.0409898399728662E-2</v>
      </c>
      <c r="AW64" s="53">
        <f t="shared" si="8"/>
        <v>-1.0054523121125302E-2</v>
      </c>
      <c r="AX64" s="53">
        <f t="shared" si="8"/>
        <v>-9.6991478425219411E-3</v>
      </c>
      <c r="AY64" s="53">
        <f t="shared" si="8"/>
        <v>-9.3437725639185822E-3</v>
      </c>
      <c r="AZ64" s="53">
        <f t="shared" si="8"/>
        <v>-5.7003843153262497E-3</v>
      </c>
      <c r="BA64" s="53">
        <f t="shared" si="8"/>
        <v>-1.5435734447124749E-3</v>
      </c>
      <c r="BB64" s="53">
        <f t="shared" si="8"/>
        <v>1.263746052249104E-17</v>
      </c>
      <c r="BC64" s="53">
        <f t="shared" si="8"/>
        <v>1.263746052249104E-17</v>
      </c>
      <c r="BD64" s="53">
        <f t="shared" si="8"/>
        <v>1.263746052249104E-17</v>
      </c>
    </row>
    <row r="65" spans="1:56" ht="12.75" customHeight="1" x14ac:dyDescent="0.3">
      <c r="A65" s="197" t="s">
        <v>227</v>
      </c>
      <c r="B65" s="9" t="s">
        <v>35</v>
      </c>
      <c r="D65" s="4" t="s">
        <v>39</v>
      </c>
      <c r="E65" s="35">
        <f>'Fixed data'!$G$6*E86/1000000</f>
        <v>0</v>
      </c>
      <c r="F65" s="35">
        <f>'Fixed data'!$G$6*F86/1000000</f>
        <v>1.5185642608345583E-2</v>
      </c>
      <c r="G65" s="35">
        <f>'Fixed data'!$G$6*G86/1000000</f>
        <v>4.5512990757877542E-2</v>
      </c>
      <c r="H65" s="35">
        <f>'Fixed data'!$G$6*H86/1000000</f>
        <v>6.6223469820599859E-2</v>
      </c>
      <c r="I65" s="35">
        <f>'Fixed data'!$G$6*I86/1000000</f>
        <v>7.1792243342135798E-2</v>
      </c>
      <c r="J65" s="35">
        <f>'Fixed data'!$G$6*J86/1000000</f>
        <v>7.1792243342135798E-2</v>
      </c>
      <c r="K65" s="35">
        <f>'Fixed data'!$G$6*K86/1000000</f>
        <v>7.1792243342135798E-2</v>
      </c>
      <c r="L65" s="35">
        <f>'Fixed data'!$G$6*L86/1000000</f>
        <v>7.1792243342135798E-2</v>
      </c>
      <c r="M65" s="35">
        <f>'Fixed data'!$G$6*M86/1000000</f>
        <v>7.1792243342135798E-2</v>
      </c>
      <c r="N65" s="35">
        <f>'Fixed data'!$G$6*N86/1000000</f>
        <v>7.1792243342135798E-2</v>
      </c>
      <c r="O65" s="35">
        <f>'Fixed data'!$G$6*O86/1000000</f>
        <v>7.1792243342135798E-2</v>
      </c>
      <c r="P65" s="35">
        <f>'Fixed data'!$G$6*P86/1000000</f>
        <v>7.1792243342135798E-2</v>
      </c>
      <c r="Q65" s="35">
        <f>'Fixed data'!$G$6*Q86/1000000</f>
        <v>7.1792243342135798E-2</v>
      </c>
      <c r="R65" s="35">
        <f>'Fixed data'!$G$6*R86/1000000</f>
        <v>7.1792243342135798E-2</v>
      </c>
      <c r="S65" s="35">
        <f>'Fixed data'!$G$6*S86/1000000</f>
        <v>7.1792243342135798E-2</v>
      </c>
      <c r="T65" s="35">
        <f>'Fixed data'!$G$6*T86/1000000</f>
        <v>7.1792243342135798E-2</v>
      </c>
      <c r="U65" s="35">
        <f>'Fixed data'!$G$6*U86/1000000</f>
        <v>7.1792243342135798E-2</v>
      </c>
      <c r="V65" s="35">
        <f>'Fixed data'!$G$6*V86/1000000</f>
        <v>7.1792243342135798E-2</v>
      </c>
      <c r="W65" s="35">
        <f>'Fixed data'!$G$6*W86/1000000</f>
        <v>7.1792243342135798E-2</v>
      </c>
      <c r="X65" s="35">
        <f>'Fixed data'!$G$6*X86/1000000</f>
        <v>7.1792243342135798E-2</v>
      </c>
      <c r="Y65" s="35">
        <f>'Fixed data'!$G$6*Y86/1000000</f>
        <v>7.1792243342135798E-2</v>
      </c>
      <c r="Z65" s="35">
        <f>'Fixed data'!$G$6*Z86/1000000</f>
        <v>7.1792243342135798E-2</v>
      </c>
      <c r="AA65" s="35">
        <f>'Fixed data'!$G$6*AA86/1000000</f>
        <v>7.1792243342135798E-2</v>
      </c>
      <c r="AB65" s="35">
        <f>'Fixed data'!$G$6*AB86/1000000</f>
        <v>7.1792243342135798E-2</v>
      </c>
      <c r="AC65" s="35">
        <f>'Fixed data'!$G$6*AC86/1000000</f>
        <v>7.1792243342135798E-2</v>
      </c>
      <c r="AD65" s="35">
        <f>'Fixed data'!$G$6*AD86/1000000</f>
        <v>7.1792243342135798E-2</v>
      </c>
      <c r="AE65" s="35">
        <f>'Fixed data'!$G$6*AE86/1000000</f>
        <v>7.1792243342135798E-2</v>
      </c>
      <c r="AF65" s="35">
        <f>'Fixed data'!$G$6*AF86/1000000</f>
        <v>7.1792243342135798E-2</v>
      </c>
      <c r="AG65" s="35">
        <f>'Fixed data'!$G$6*AG86/1000000</f>
        <v>7.1792243342135798E-2</v>
      </c>
      <c r="AH65" s="35">
        <f>'Fixed data'!$G$6*AH86/1000000</f>
        <v>7.1792243342135798E-2</v>
      </c>
      <c r="AI65" s="35">
        <f>'Fixed data'!$G$6*AI86/1000000</f>
        <v>7.1792243342135798E-2</v>
      </c>
      <c r="AJ65" s="35">
        <f>'Fixed data'!$G$6*AJ86/1000000</f>
        <v>7.1792243342135798E-2</v>
      </c>
      <c r="AK65" s="35">
        <f>'Fixed data'!$G$6*AK86/1000000</f>
        <v>7.1792243342135798E-2</v>
      </c>
      <c r="AL65" s="35">
        <f>'Fixed data'!$G$6*AL86/1000000</f>
        <v>7.1792243342135798E-2</v>
      </c>
      <c r="AM65" s="35">
        <f>'Fixed data'!$G$6*AM86/1000000</f>
        <v>7.1792243342135798E-2</v>
      </c>
      <c r="AN65" s="35">
        <f>'Fixed data'!$G$6*AN86/1000000</f>
        <v>7.1792243342135798E-2</v>
      </c>
      <c r="AO65" s="35">
        <f>'Fixed data'!$G$6*AO86/1000000</f>
        <v>7.1792243342135798E-2</v>
      </c>
      <c r="AP65" s="35">
        <f>'Fixed data'!$G$6*AP86/1000000</f>
        <v>7.1792243342135798E-2</v>
      </c>
      <c r="AQ65" s="35">
        <f>'Fixed data'!$G$6*AQ86/1000000</f>
        <v>7.1792243342135798E-2</v>
      </c>
      <c r="AR65" s="35">
        <f>'Fixed data'!$G$6*AR86/1000000</f>
        <v>7.1792243342135798E-2</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8"/>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8"/>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8"/>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9"/>
      <c r="B76" s="13" t="s">
        <v>98</v>
      </c>
      <c r="C76" s="13"/>
      <c r="D76" s="13" t="s">
        <v>39</v>
      </c>
      <c r="E76" s="53">
        <f>SUM(E65:E75)</f>
        <v>0</v>
      </c>
      <c r="F76" s="53">
        <f t="shared" ref="F76:BD76" si="9">SUM(F65:F75)</f>
        <v>1.5185642608345583E-2</v>
      </c>
      <c r="G76" s="53">
        <f t="shared" si="9"/>
        <v>4.5512990757877542E-2</v>
      </c>
      <c r="H76" s="53">
        <f t="shared" si="9"/>
        <v>6.6223469820599859E-2</v>
      </c>
      <c r="I76" s="53">
        <f t="shared" si="9"/>
        <v>7.1792243342135798E-2</v>
      </c>
      <c r="J76" s="53">
        <f t="shared" si="9"/>
        <v>7.1792243342135798E-2</v>
      </c>
      <c r="K76" s="53">
        <f t="shared" si="9"/>
        <v>7.1792243342135798E-2</v>
      </c>
      <c r="L76" s="53">
        <f t="shared" si="9"/>
        <v>7.1792243342135798E-2</v>
      </c>
      <c r="M76" s="53">
        <f t="shared" si="9"/>
        <v>7.1792243342135798E-2</v>
      </c>
      <c r="N76" s="53">
        <f t="shared" si="9"/>
        <v>7.1792243342135798E-2</v>
      </c>
      <c r="O76" s="53">
        <f t="shared" si="9"/>
        <v>7.1792243342135798E-2</v>
      </c>
      <c r="P76" s="53">
        <f t="shared" si="9"/>
        <v>7.1792243342135798E-2</v>
      </c>
      <c r="Q76" s="53">
        <f t="shared" si="9"/>
        <v>7.1792243342135798E-2</v>
      </c>
      <c r="R76" s="53">
        <f t="shared" si="9"/>
        <v>7.1792243342135798E-2</v>
      </c>
      <c r="S76" s="53">
        <f t="shared" si="9"/>
        <v>7.1792243342135798E-2</v>
      </c>
      <c r="T76" s="53">
        <f t="shared" si="9"/>
        <v>7.1792243342135798E-2</v>
      </c>
      <c r="U76" s="53">
        <f t="shared" si="9"/>
        <v>7.1792243342135798E-2</v>
      </c>
      <c r="V76" s="53">
        <f t="shared" si="9"/>
        <v>7.1792243342135798E-2</v>
      </c>
      <c r="W76" s="53">
        <f t="shared" si="9"/>
        <v>7.1792243342135798E-2</v>
      </c>
      <c r="X76" s="53">
        <f t="shared" si="9"/>
        <v>7.1792243342135798E-2</v>
      </c>
      <c r="Y76" s="53">
        <f t="shared" si="9"/>
        <v>7.1792243342135798E-2</v>
      </c>
      <c r="Z76" s="53">
        <f t="shared" si="9"/>
        <v>7.1792243342135798E-2</v>
      </c>
      <c r="AA76" s="53">
        <f t="shared" si="9"/>
        <v>7.1792243342135798E-2</v>
      </c>
      <c r="AB76" s="53">
        <f t="shared" si="9"/>
        <v>7.1792243342135798E-2</v>
      </c>
      <c r="AC76" s="53">
        <f t="shared" si="9"/>
        <v>7.1792243342135798E-2</v>
      </c>
      <c r="AD76" s="53">
        <f t="shared" si="9"/>
        <v>7.1792243342135798E-2</v>
      </c>
      <c r="AE76" s="53">
        <f t="shared" si="9"/>
        <v>7.1792243342135798E-2</v>
      </c>
      <c r="AF76" s="53">
        <f t="shared" si="9"/>
        <v>7.1792243342135798E-2</v>
      </c>
      <c r="AG76" s="53">
        <f t="shared" si="9"/>
        <v>7.1792243342135798E-2</v>
      </c>
      <c r="AH76" s="53">
        <f t="shared" si="9"/>
        <v>7.1792243342135798E-2</v>
      </c>
      <c r="AI76" s="53">
        <f t="shared" si="9"/>
        <v>7.1792243342135798E-2</v>
      </c>
      <c r="AJ76" s="53">
        <f t="shared" si="9"/>
        <v>7.1792243342135798E-2</v>
      </c>
      <c r="AK76" s="53">
        <f t="shared" si="9"/>
        <v>7.1792243342135798E-2</v>
      </c>
      <c r="AL76" s="53">
        <f t="shared" si="9"/>
        <v>7.1792243342135798E-2</v>
      </c>
      <c r="AM76" s="53">
        <f t="shared" si="9"/>
        <v>7.1792243342135798E-2</v>
      </c>
      <c r="AN76" s="53">
        <f t="shared" si="9"/>
        <v>7.1792243342135798E-2</v>
      </c>
      <c r="AO76" s="53">
        <f t="shared" si="9"/>
        <v>7.1792243342135798E-2</v>
      </c>
      <c r="AP76" s="53">
        <f t="shared" si="9"/>
        <v>7.1792243342135798E-2</v>
      </c>
      <c r="AQ76" s="53">
        <f t="shared" si="9"/>
        <v>7.1792243342135798E-2</v>
      </c>
      <c r="AR76" s="53">
        <f t="shared" si="9"/>
        <v>7.1792243342135798E-2</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-5.2539755738511801E-2</v>
      </c>
      <c r="G77" s="54">
        <f>IF('Fixed data'!$G$19=FALSE,G64+G76,G64)</f>
        <v>-4.4879238554684744E-2</v>
      </c>
      <c r="H77" s="54">
        <f>IF('Fixed data'!$G$19=FALSE,H64+H76,H64)</f>
        <v>1.5318898100371237E-2</v>
      </c>
      <c r="I77" s="54">
        <f>IF('Fixed data'!$G$19=FALSE,I64+I76,I64)</f>
        <v>4.7522709076876085E-2</v>
      </c>
      <c r="J77" s="54">
        <f>IF('Fixed data'!$G$19=FALSE,J64+J76,J64)</f>
        <v>4.7878084355479439E-2</v>
      </c>
      <c r="K77" s="54">
        <f>IF('Fixed data'!$G$19=FALSE,K64+K76,K64)</f>
        <v>4.8233459634082806E-2</v>
      </c>
      <c r="L77" s="54">
        <f>IF('Fixed data'!$G$19=FALSE,L64+L76,L64)</f>
        <v>4.858883491268616E-2</v>
      </c>
      <c r="M77" s="54">
        <f>IF('Fixed data'!$G$19=FALSE,M64+M76,M64)</f>
        <v>4.8944210191289521E-2</v>
      </c>
      <c r="N77" s="54">
        <f>IF('Fixed data'!$G$19=FALSE,N64+N76,N64)</f>
        <v>4.9299585469892881E-2</v>
      </c>
      <c r="O77" s="54">
        <f>IF('Fixed data'!$G$19=FALSE,O64+O76,O64)</f>
        <v>4.9654960748496242E-2</v>
      </c>
      <c r="P77" s="54">
        <f>IF('Fixed data'!$G$19=FALSE,P64+P76,P64)</f>
        <v>5.0010336027099603E-2</v>
      </c>
      <c r="Q77" s="54">
        <f>IF('Fixed data'!$G$19=FALSE,Q64+Q76,Q64)</f>
        <v>5.0365711305702963E-2</v>
      </c>
      <c r="R77" s="54">
        <f>IF('Fixed data'!$G$19=FALSE,R64+R76,R64)</f>
        <v>5.0721086584306324E-2</v>
      </c>
      <c r="S77" s="54">
        <f>IF('Fixed data'!$G$19=FALSE,S64+S76,S64)</f>
        <v>5.1076461862909685E-2</v>
      </c>
      <c r="T77" s="54">
        <f>IF('Fixed data'!$G$19=FALSE,T64+T76,T64)</f>
        <v>5.1431837141513045E-2</v>
      </c>
      <c r="U77" s="54">
        <f>IF('Fixed data'!$G$19=FALSE,U64+U76,U64)</f>
        <v>5.1787212420116406E-2</v>
      </c>
      <c r="V77" s="54">
        <f>IF('Fixed data'!$G$19=FALSE,V64+V76,V64)</f>
        <v>5.2142587698719767E-2</v>
      </c>
      <c r="W77" s="54">
        <f>IF('Fixed data'!$G$19=FALSE,W64+W76,W64)</f>
        <v>5.2497962977323127E-2</v>
      </c>
      <c r="X77" s="54">
        <f>IF('Fixed data'!$G$19=FALSE,X64+X76,X64)</f>
        <v>5.2853338255926488E-2</v>
      </c>
      <c r="Y77" s="54">
        <f>IF('Fixed data'!$G$19=FALSE,Y64+Y76,Y64)</f>
        <v>5.3208713534529849E-2</v>
      </c>
      <c r="Z77" s="54">
        <f>IF('Fixed data'!$G$19=FALSE,Z64+Z76,Z64)</f>
        <v>5.3564088813133209E-2</v>
      </c>
      <c r="AA77" s="54">
        <f>IF('Fixed data'!$G$19=FALSE,AA64+AA76,AA64)</f>
        <v>5.391946409173657E-2</v>
      </c>
      <c r="AB77" s="54">
        <f>IF('Fixed data'!$G$19=FALSE,AB64+AB76,AB64)</f>
        <v>5.4274839370339931E-2</v>
      </c>
      <c r="AC77" s="54">
        <f>IF('Fixed data'!$G$19=FALSE,AC64+AC76,AC64)</f>
        <v>5.4630214648943291E-2</v>
      </c>
      <c r="AD77" s="54">
        <f>IF('Fixed data'!$G$19=FALSE,AD64+AD76,AD64)</f>
        <v>5.4985589927546652E-2</v>
      </c>
      <c r="AE77" s="54">
        <f>IF('Fixed data'!$G$19=FALSE,AE64+AE76,AE64)</f>
        <v>5.5340965206150006E-2</v>
      </c>
      <c r="AF77" s="54">
        <f>IF('Fixed data'!$G$19=FALSE,AF64+AF76,AF64)</f>
        <v>5.5696340484753373E-2</v>
      </c>
      <c r="AG77" s="54">
        <f>IF('Fixed data'!$G$19=FALSE,AG64+AG76,AG64)</f>
        <v>5.6051715763356727E-2</v>
      </c>
      <c r="AH77" s="54">
        <f>IF('Fixed data'!$G$19=FALSE,AH64+AH76,AH64)</f>
        <v>5.6407091041960095E-2</v>
      </c>
      <c r="AI77" s="54">
        <f>IF('Fixed data'!$G$19=FALSE,AI64+AI76,AI64)</f>
        <v>5.6762466320563448E-2</v>
      </c>
      <c r="AJ77" s="54">
        <f>IF('Fixed data'!$G$19=FALSE,AJ64+AJ76,AJ64)</f>
        <v>5.7117841599166816E-2</v>
      </c>
      <c r="AK77" s="54">
        <f>IF('Fixed data'!$G$19=FALSE,AK64+AK76,AK64)</f>
        <v>5.747321687777017E-2</v>
      </c>
      <c r="AL77" s="54">
        <f>IF('Fixed data'!$G$19=FALSE,AL64+AL76,AL64)</f>
        <v>5.7828592156373537E-2</v>
      </c>
      <c r="AM77" s="54">
        <f>IF('Fixed data'!$G$19=FALSE,AM64+AM76,AM64)</f>
        <v>5.8183967434976891E-2</v>
      </c>
      <c r="AN77" s="54">
        <f>IF('Fixed data'!$G$19=FALSE,AN64+AN76,AN64)</f>
        <v>5.8539342713580252E-2</v>
      </c>
      <c r="AO77" s="54">
        <f>IF('Fixed data'!$G$19=FALSE,AO64+AO76,AO64)</f>
        <v>5.8894717992183612E-2</v>
      </c>
      <c r="AP77" s="54">
        <f>IF('Fixed data'!$G$19=FALSE,AP64+AP76,AP64)</f>
        <v>5.9250093270786973E-2</v>
      </c>
      <c r="AQ77" s="54">
        <f>IF('Fixed data'!$G$19=FALSE,AQ64+AQ76,AQ64)</f>
        <v>5.9605468549390334E-2</v>
      </c>
      <c r="AR77" s="54">
        <f>IF('Fixed data'!$G$19=FALSE,AR64+AR76,AR64)</f>
        <v>5.9960843827993694E-2</v>
      </c>
      <c r="AS77" s="54">
        <f>IF('Fixed data'!$G$19=FALSE,AS64+AS76,AS64)</f>
        <v>-1.1476024235538743E-2</v>
      </c>
      <c r="AT77" s="54">
        <f>IF('Fixed data'!$G$19=FALSE,AT64+AT76,AT64)</f>
        <v>-1.1120648956935382E-2</v>
      </c>
      <c r="AU77" s="54">
        <f>IF('Fixed data'!$G$19=FALSE,AU64+AU76,AU64)</f>
        <v>-1.0765273678332021E-2</v>
      </c>
      <c r="AV77" s="54">
        <f>IF('Fixed data'!$G$19=FALSE,AV64+AV76,AV64)</f>
        <v>-1.0409898399728662E-2</v>
      </c>
      <c r="AW77" s="54">
        <f>IF('Fixed data'!$G$19=FALSE,AW64+AW76,AW64)</f>
        <v>-1.0054523121125302E-2</v>
      </c>
      <c r="AX77" s="54">
        <f>IF('Fixed data'!$G$19=FALSE,AX64+AX76,AX64)</f>
        <v>-9.6991478425219411E-3</v>
      </c>
      <c r="AY77" s="54">
        <f>IF('Fixed data'!$G$19=FALSE,AY64+AY76,AY64)</f>
        <v>-9.3437725639185822E-3</v>
      </c>
      <c r="AZ77" s="54">
        <f>IF('Fixed data'!$G$19=FALSE,AZ64+AZ76,AZ64)</f>
        <v>-5.7003843153262497E-3</v>
      </c>
      <c r="BA77" s="54">
        <f>IF('Fixed data'!$G$19=FALSE,BA64+BA76,BA64)</f>
        <v>-1.5435734447124749E-3</v>
      </c>
      <c r="BB77" s="54">
        <f>IF('Fixed data'!$G$19=FALSE,BB64+BB76,BB64)</f>
        <v>1.263746052249104E-17</v>
      </c>
      <c r="BC77" s="54">
        <f>IF('Fixed data'!$G$19=FALSE,BC64+BC76,BC64)</f>
        <v>1.263746052249104E-17</v>
      </c>
      <c r="BD77" s="54">
        <f>IF('Fixed data'!$G$19=FALSE,BD64+BD76,BD64)</f>
        <v>1.263746052249104E-17</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-4.9046424176537894E-2</v>
      </c>
      <c r="G80" s="55">
        <f t="shared" si="10"/>
        <v>-4.0478501850332985E-2</v>
      </c>
      <c r="H80" s="55">
        <f t="shared" si="10"/>
        <v>1.3349534686474939E-2</v>
      </c>
      <c r="I80" s="55">
        <f t="shared" si="10"/>
        <v>4.0012845859153691E-2</v>
      </c>
      <c r="J80" s="55">
        <f t="shared" si="10"/>
        <v>3.8948852471403464E-2</v>
      </c>
      <c r="K80" s="55">
        <f t="shared" si="10"/>
        <v>3.7911063274896954E-2</v>
      </c>
      <c r="L80" s="55">
        <f t="shared" si="10"/>
        <v>3.6898922735777481E-2</v>
      </c>
      <c r="M80" s="55">
        <f t="shared" si="10"/>
        <v>3.5911882926707682E-2</v>
      </c>
      <c r="N80" s="55">
        <f t="shared" si="10"/>
        <v>3.4949403647699981E-2</v>
      </c>
      <c r="O80" s="55">
        <f t="shared" si="10"/>
        <v>3.4010952530076577E-2</v>
      </c>
      <c r="P80" s="55">
        <f t="shared" si="10"/>
        <v>3.309600512456163E-2</v>
      </c>
      <c r="Q80" s="55">
        <f t="shared" si="10"/>
        <v>3.2204044974460083E-2</v>
      </c>
      <c r="R80" s="55">
        <f t="shared" si="10"/>
        <v>3.1334563674830902E-2</v>
      </c>
      <c r="S80" s="55">
        <f t="shared" si="10"/>
        <v>3.0487060918518421E-2</v>
      </c>
      <c r="T80" s="55">
        <f t="shared" si="10"/>
        <v>2.9661044529862748E-2</v>
      </c>
      <c r="U80" s="55">
        <f t="shared" si="10"/>
        <v>2.8856030486870146E-2</v>
      </c>
      <c r="V80" s="55">
        <f t="shared" si="10"/>
        <v>2.8071542932585077E-2</v>
      </c>
      <c r="W80" s="55">
        <f t="shared" si="10"/>
        <v>2.7307114176369083E-2</v>
      </c>
      <c r="X80" s="55">
        <f t="shared" si="10"/>
        <v>2.6562284685755947E-2</v>
      </c>
      <c r="Y80" s="55">
        <f t="shared" si="10"/>
        <v>2.583660306951923E-2</v>
      </c>
      <c r="Z80" s="55">
        <f t="shared" si="10"/>
        <v>2.512962605255558E-2</v>
      </c>
      <c r="AA80" s="55">
        <f t="shared" si="10"/>
        <v>2.4440918443156968E-2</v>
      </c>
      <c r="AB80" s="55">
        <f t="shared" si="10"/>
        <v>2.3770053093215102E-2</v>
      </c>
      <c r="AC80" s="55">
        <f t="shared" si="10"/>
        <v>2.3116610851873595E-2</v>
      </c>
      <c r="AD80" s="55">
        <f t="shared" si="10"/>
        <v>2.248018051311651E-2</v>
      </c>
      <c r="AE80" s="55">
        <f t="shared" si="10"/>
        <v>2.1860358757756382E-2</v>
      </c>
      <c r="AF80" s="55">
        <f t="shared" si="10"/>
        <v>2.1256750090260412E-2</v>
      </c>
      <c r="AG80" s="55">
        <f t="shared" si="10"/>
        <v>2.0668966770830279E-2</v>
      </c>
      <c r="AH80" s="55">
        <f t="shared" si="10"/>
        <v>2.0096628743128911E-2</v>
      </c>
      <c r="AI80" s="55">
        <f t="shared" si="10"/>
        <v>2.270425685586382E-2</v>
      </c>
      <c r="AJ80" s="55">
        <f t="shared" si="10"/>
        <v>2.2180973202925443E-2</v>
      </c>
      <c r="AK80" s="55">
        <f t="shared" si="10"/>
        <v>2.1668911247207639E-2</v>
      </c>
      <c r="AL80" s="55">
        <f t="shared" si="10"/>
        <v>2.1167861218137712E-2</v>
      </c>
      <c r="AM80" s="55">
        <f t="shared" si="10"/>
        <v>2.0677616045014648E-2</v>
      </c>
      <c r="AN80" s="55">
        <f t="shared" si="10"/>
        <v>2.0197971377691078E-2</v>
      </c>
      <c r="AO80" s="55">
        <f t="shared" si="10"/>
        <v>1.9728725603759996E-2</v>
      </c>
      <c r="AP80" s="55">
        <f t="shared" si="10"/>
        <v>1.926967986243238E-2</v>
      </c>
      <c r="AQ80" s="55">
        <f t="shared" si="10"/>
        <v>1.882063805528391E-2</v>
      </c>
      <c r="AR80" s="55">
        <f t="shared" si="10"/>
        <v>1.8381406854041361E-2</v>
      </c>
      <c r="AS80" s="55">
        <f t="shared" si="10"/>
        <v>-3.4155861497965037E-3</v>
      </c>
      <c r="AT80" s="55">
        <f t="shared" si="10"/>
        <v>-3.213414093310058E-3</v>
      </c>
      <c r="AU80" s="55">
        <f t="shared" si="10"/>
        <v>-3.0201214840439405E-3</v>
      </c>
      <c r="AV80" s="55">
        <f t="shared" si="10"/>
        <v>-2.8353625825435578E-3</v>
      </c>
      <c r="AW80" s="55">
        <f t="shared" si="10"/>
        <v>-2.6588042567591546E-3</v>
      </c>
      <c r="AX80" s="55">
        <f t="shared" si="10"/>
        <v>-2.490125540937224E-3</v>
      </c>
      <c r="AY80" s="55">
        <f t="shared" si="10"/>
        <v>-2.3290172095122323E-3</v>
      </c>
      <c r="AZ80" s="55">
        <f t="shared" si="10"/>
        <v>-1.3794861692571535E-3</v>
      </c>
      <c r="BA80" s="55">
        <f t="shared" si="10"/>
        <v>-3.6266303184180512E-4</v>
      </c>
      <c r="BB80" s="55">
        <f t="shared" si="10"/>
        <v>2.8826942157437296E-18</v>
      </c>
      <c r="BC80" s="55">
        <f t="shared" si="10"/>
        <v>2.7987322482948833E-18</v>
      </c>
      <c r="BD80" s="55">
        <f t="shared" si="10"/>
        <v>2.7172157750435759E-18</v>
      </c>
    </row>
    <row r="81" spans="1:56" x14ac:dyDescent="0.3">
      <c r="A81" s="74"/>
      <c r="B81" s="15" t="s">
        <v>18</v>
      </c>
      <c r="C81" s="15"/>
      <c r="D81" s="14" t="s">
        <v>39</v>
      </c>
      <c r="E81" s="56">
        <f>+E80</f>
        <v>0</v>
      </c>
      <c r="F81" s="56">
        <f t="shared" ref="F81:BD81" si="11">+E81+F80</f>
        <v>-4.9046424176537894E-2</v>
      </c>
      <c r="G81" s="56">
        <f t="shared" si="11"/>
        <v>-8.9524926026870871E-2</v>
      </c>
      <c r="H81" s="56">
        <f t="shared" si="11"/>
        <v>-7.6175391340395929E-2</v>
      </c>
      <c r="I81" s="56">
        <f t="shared" si="11"/>
        <v>-3.6162545481242238E-2</v>
      </c>
      <c r="J81" s="56">
        <f t="shared" si="11"/>
        <v>2.7863069901612261E-3</v>
      </c>
      <c r="K81" s="56">
        <f t="shared" si="11"/>
        <v>4.069737026505818E-2</v>
      </c>
      <c r="L81" s="56">
        <f t="shared" si="11"/>
        <v>7.7596293000835662E-2</v>
      </c>
      <c r="M81" s="56">
        <f t="shared" si="11"/>
        <v>0.11350817592754334</v>
      </c>
      <c r="N81" s="56">
        <f t="shared" si="11"/>
        <v>0.1484575795752433</v>
      </c>
      <c r="O81" s="56">
        <f t="shared" si="11"/>
        <v>0.18246853210531988</v>
      </c>
      <c r="P81" s="56">
        <f t="shared" si="11"/>
        <v>0.2155645372298815</v>
      </c>
      <c r="Q81" s="56">
        <f t="shared" si="11"/>
        <v>0.24776858220434159</v>
      </c>
      <c r="R81" s="56">
        <f t="shared" si="11"/>
        <v>0.27910314587917251</v>
      </c>
      <c r="S81" s="56">
        <f t="shared" si="11"/>
        <v>0.30959020679769095</v>
      </c>
      <c r="T81" s="56">
        <f t="shared" si="11"/>
        <v>0.33925125132755368</v>
      </c>
      <c r="U81" s="56">
        <f t="shared" si="11"/>
        <v>0.36810728181442381</v>
      </c>
      <c r="V81" s="56">
        <f t="shared" si="11"/>
        <v>0.39617882474700888</v>
      </c>
      <c r="W81" s="56">
        <f t="shared" si="11"/>
        <v>0.42348593892337799</v>
      </c>
      <c r="X81" s="56">
        <f t="shared" si="11"/>
        <v>0.45004822360913393</v>
      </c>
      <c r="Y81" s="56">
        <f t="shared" si="11"/>
        <v>0.47588482667865317</v>
      </c>
      <c r="Z81" s="56">
        <f t="shared" si="11"/>
        <v>0.5010144527312087</v>
      </c>
      <c r="AA81" s="56">
        <f t="shared" si="11"/>
        <v>0.52545537117436569</v>
      </c>
      <c r="AB81" s="56">
        <f t="shared" si="11"/>
        <v>0.54922542426758081</v>
      </c>
      <c r="AC81" s="56">
        <f t="shared" si="11"/>
        <v>0.57234203511945436</v>
      </c>
      <c r="AD81" s="56">
        <f t="shared" si="11"/>
        <v>0.59482221563257087</v>
      </c>
      <c r="AE81" s="56">
        <f t="shared" si="11"/>
        <v>0.61668257439032725</v>
      </c>
      <c r="AF81" s="56">
        <f t="shared" si="11"/>
        <v>0.63793932448058766</v>
      </c>
      <c r="AG81" s="56">
        <f t="shared" si="11"/>
        <v>0.65860829125141795</v>
      </c>
      <c r="AH81" s="56">
        <f t="shared" si="11"/>
        <v>0.67870491999454685</v>
      </c>
      <c r="AI81" s="56">
        <f t="shared" si="11"/>
        <v>0.70140917685041071</v>
      </c>
      <c r="AJ81" s="56">
        <f t="shared" si="11"/>
        <v>0.72359015005333616</v>
      </c>
      <c r="AK81" s="56">
        <f t="shared" si="11"/>
        <v>0.74525906130054376</v>
      </c>
      <c r="AL81" s="56">
        <f t="shared" si="11"/>
        <v>0.7664269225186815</v>
      </c>
      <c r="AM81" s="56">
        <f t="shared" si="11"/>
        <v>0.78710453856369611</v>
      </c>
      <c r="AN81" s="56">
        <f t="shared" si="11"/>
        <v>0.80730250994138719</v>
      </c>
      <c r="AO81" s="56">
        <f t="shared" si="11"/>
        <v>0.82703123554514724</v>
      </c>
      <c r="AP81" s="56">
        <f t="shared" si="11"/>
        <v>0.84630091540757957</v>
      </c>
      <c r="AQ81" s="56">
        <f t="shared" si="11"/>
        <v>0.86512155346286346</v>
      </c>
      <c r="AR81" s="56">
        <f t="shared" si="11"/>
        <v>0.88350296031690478</v>
      </c>
      <c r="AS81" s="56">
        <f t="shared" si="11"/>
        <v>0.88008737416710825</v>
      </c>
      <c r="AT81" s="56">
        <f t="shared" si="11"/>
        <v>0.87687396007379814</v>
      </c>
      <c r="AU81" s="56">
        <f t="shared" si="11"/>
        <v>0.87385383858975418</v>
      </c>
      <c r="AV81" s="56">
        <f t="shared" si="11"/>
        <v>0.87101847600721061</v>
      </c>
      <c r="AW81" s="56">
        <f t="shared" si="11"/>
        <v>0.86835967175045148</v>
      </c>
      <c r="AX81" s="56">
        <f t="shared" si="11"/>
        <v>0.86586954620951428</v>
      </c>
      <c r="AY81" s="56">
        <f t="shared" si="11"/>
        <v>0.863540529000002</v>
      </c>
      <c r="AZ81" s="56">
        <f t="shared" si="11"/>
        <v>0.86216104283074479</v>
      </c>
      <c r="BA81" s="56">
        <f t="shared" si="11"/>
        <v>0.86179837979890295</v>
      </c>
      <c r="BB81" s="56">
        <f t="shared" si="11"/>
        <v>0.86179837979890295</v>
      </c>
      <c r="BC81" s="56">
        <f t="shared" si="11"/>
        <v>0.86179837979890295</v>
      </c>
      <c r="BD81" s="56">
        <f t="shared" si="11"/>
        <v>0.86179837979890295</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200" t="s">
        <v>297</v>
      </c>
      <c r="B86" s="4" t="s">
        <v>209</v>
      </c>
      <c r="D86" s="4" t="s">
        <v>85</v>
      </c>
      <c r="E86" s="44">
        <v>0</v>
      </c>
      <c r="F86" s="44">
        <f>'Workings template'!C32</f>
        <v>313.61512901568045</v>
      </c>
      <c r="G86" s="44">
        <f>'Workings template'!D32</f>
        <v>939.93799515450905</v>
      </c>
      <c r="H86" s="44">
        <f>'Workings template'!E32</f>
        <v>1367.6524969868306</v>
      </c>
      <c r="I86" s="44">
        <f>'Workings template'!F32</f>
        <v>1482.6592616960043</v>
      </c>
      <c r="J86" s="44">
        <f>'Workings template'!$F$32</f>
        <v>1482.6592616960043</v>
      </c>
      <c r="K86" s="44">
        <f>'Workings template'!$F$32</f>
        <v>1482.6592616960043</v>
      </c>
      <c r="L86" s="44">
        <f>'Workings template'!$F$32</f>
        <v>1482.6592616960043</v>
      </c>
      <c r="M86" s="44">
        <f>'Workings template'!$F$32</f>
        <v>1482.6592616960043</v>
      </c>
      <c r="N86" s="44">
        <f>'Workings template'!$F$32</f>
        <v>1482.6592616960043</v>
      </c>
      <c r="O86" s="44">
        <f>'Workings template'!$F$32</f>
        <v>1482.6592616960043</v>
      </c>
      <c r="P86" s="44">
        <f>'Workings template'!$F$32</f>
        <v>1482.6592616960043</v>
      </c>
      <c r="Q86" s="44">
        <f>'Workings template'!$F$32</f>
        <v>1482.6592616960043</v>
      </c>
      <c r="R86" s="44">
        <f>'Workings template'!$F$32</f>
        <v>1482.6592616960043</v>
      </c>
      <c r="S86" s="44">
        <f>'Workings template'!$F$32</f>
        <v>1482.6592616960043</v>
      </c>
      <c r="T86" s="44">
        <f>'Workings template'!$F$32</f>
        <v>1482.6592616960043</v>
      </c>
      <c r="U86" s="44">
        <f>'Workings template'!$F$32</f>
        <v>1482.6592616960043</v>
      </c>
      <c r="V86" s="44">
        <f>'Workings template'!$F$32</f>
        <v>1482.6592616960043</v>
      </c>
      <c r="W86" s="44">
        <f>'Workings template'!$F$32</f>
        <v>1482.6592616960043</v>
      </c>
      <c r="X86" s="44">
        <f>'Workings template'!$F$32</f>
        <v>1482.6592616960043</v>
      </c>
      <c r="Y86" s="44">
        <f>'Workings template'!$F$32</f>
        <v>1482.6592616960043</v>
      </c>
      <c r="Z86" s="44">
        <f>'Workings template'!$F$32</f>
        <v>1482.6592616960043</v>
      </c>
      <c r="AA86" s="44">
        <f>'Workings template'!$F$32</f>
        <v>1482.6592616960043</v>
      </c>
      <c r="AB86" s="44">
        <f>'Workings template'!$F$32</f>
        <v>1482.6592616960043</v>
      </c>
      <c r="AC86" s="44">
        <f>'Workings template'!$F$32</f>
        <v>1482.6592616960043</v>
      </c>
      <c r="AD86" s="44">
        <f>'Workings template'!$F$32</f>
        <v>1482.6592616960043</v>
      </c>
      <c r="AE86" s="44">
        <f>'Workings template'!$F$32</f>
        <v>1482.6592616960043</v>
      </c>
      <c r="AF86" s="44">
        <f>'Workings template'!$F$32</f>
        <v>1482.6592616960043</v>
      </c>
      <c r="AG86" s="44">
        <f>'Workings template'!$F$32</f>
        <v>1482.6592616960043</v>
      </c>
      <c r="AH86" s="44">
        <f>'Workings template'!$F$32</f>
        <v>1482.6592616960043</v>
      </c>
      <c r="AI86" s="44">
        <f>'Workings template'!$F$32</f>
        <v>1482.6592616960043</v>
      </c>
      <c r="AJ86" s="44">
        <f>'Workings template'!$F$32</f>
        <v>1482.6592616960043</v>
      </c>
      <c r="AK86" s="44">
        <f>'Workings template'!$F$32</f>
        <v>1482.6592616960043</v>
      </c>
      <c r="AL86" s="44">
        <f>'Workings template'!$F$32</f>
        <v>1482.6592616960043</v>
      </c>
      <c r="AM86" s="44">
        <f>'Workings template'!$F$32</f>
        <v>1482.6592616960043</v>
      </c>
      <c r="AN86" s="44">
        <f>'Workings template'!$F$32</f>
        <v>1482.6592616960043</v>
      </c>
      <c r="AO86" s="44">
        <f>'Workings template'!$F$32</f>
        <v>1482.6592616960043</v>
      </c>
      <c r="AP86" s="44">
        <f>'Workings template'!$F$32</f>
        <v>1482.6592616960043</v>
      </c>
      <c r="AQ86" s="44">
        <f>'Workings template'!$F$32</f>
        <v>1482.6592616960043</v>
      </c>
      <c r="AR86" s="44">
        <f>'Workings template'!$F$32</f>
        <v>1482.6592616960043</v>
      </c>
      <c r="AS86" s="44"/>
      <c r="AT86" s="44"/>
      <c r="AU86" s="44"/>
      <c r="AV86" s="44"/>
      <c r="AW86" s="44"/>
      <c r="AX86" s="44"/>
      <c r="AY86" s="44"/>
      <c r="AZ86" s="44"/>
      <c r="BA86" s="44"/>
      <c r="BB86" s="44"/>
      <c r="BC86" s="44"/>
      <c r="BD86" s="44"/>
    </row>
    <row r="87" spans="1:56" x14ac:dyDescent="0.3">
      <c r="A87" s="20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0"/>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32"/>
  <sheetViews>
    <sheetView tabSelected="1" workbookViewId="0">
      <selection activeCell="G28" sqref="G28"/>
    </sheetView>
  </sheetViews>
  <sheetFormatPr defaultRowHeight="15" x14ac:dyDescent="0.25"/>
  <cols>
    <col min="1" max="1" width="121.7109375" customWidth="1"/>
    <col min="2" max="2" width="10.5703125" customWidth="1"/>
    <col min="3" max="3" width="10.5703125" bestFit="1" customWidth="1"/>
    <col min="4" max="4" width="10.42578125" customWidth="1"/>
    <col min="5" max="5" width="10.5703125" bestFit="1"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c r="E4" t="s">
        <v>257</v>
      </c>
      <c r="F4" t="s">
        <v>258</v>
      </c>
    </row>
    <row r="6" spans="1:7" x14ac:dyDescent="0.25">
      <c r="A6" t="s">
        <v>350</v>
      </c>
      <c r="B6">
        <v>13.83</v>
      </c>
    </row>
    <row r="7" spans="1:7" x14ac:dyDescent="0.25">
      <c r="A7" t="s">
        <v>347</v>
      </c>
      <c r="B7" t="s">
        <v>380</v>
      </c>
    </row>
    <row r="9" spans="1:7" x14ac:dyDescent="0.25">
      <c r="A9" t="s">
        <v>348</v>
      </c>
      <c r="B9" s="157">
        <v>5443.6185949796609</v>
      </c>
      <c r="C9" s="157">
        <v>6639.035413594017</v>
      </c>
      <c r="D9" s="157">
        <v>6449.1349481349616</v>
      </c>
      <c r="E9" s="157">
        <v>6466.612842771794</v>
      </c>
      <c r="F9" s="157">
        <v>5615.44</v>
      </c>
    </row>
    <row r="10" spans="1:7" x14ac:dyDescent="0.25">
      <c r="A10" t="s">
        <v>349</v>
      </c>
      <c r="B10" s="158">
        <v>10250.397166709467</v>
      </c>
      <c r="C10" s="158">
        <v>11394.764418715657</v>
      </c>
      <c r="D10" s="158">
        <v>12158.099468094017</v>
      </c>
      <c r="E10" s="158">
        <v>12316.000421661774</v>
      </c>
      <c r="F10" s="158">
        <v>10129.719999999999</v>
      </c>
    </row>
    <row r="11" spans="1:7" x14ac:dyDescent="0.25">
      <c r="A11" t="s">
        <v>346</v>
      </c>
      <c r="B11" s="150">
        <f t="shared" ref="B11:E11" si="0">B10-B9</f>
        <v>4806.7785717298057</v>
      </c>
      <c r="C11" s="150">
        <f t="shared" si="0"/>
        <v>4755.7290051216396</v>
      </c>
      <c r="D11" s="150">
        <f t="shared" si="0"/>
        <v>5708.964519959055</v>
      </c>
      <c r="E11" s="150">
        <f t="shared" si="0"/>
        <v>5849.3875788899804</v>
      </c>
      <c r="F11" s="150">
        <f>F10-F9</f>
        <v>4514.28</v>
      </c>
    </row>
    <row r="12" spans="1:7" x14ac:dyDescent="0.25">
      <c r="B12" s="137"/>
      <c r="C12" s="137"/>
      <c r="D12" s="136"/>
    </row>
    <row r="13" spans="1:7" x14ac:dyDescent="0.25">
      <c r="A13" t="s">
        <v>360</v>
      </c>
      <c r="B13" s="144">
        <v>0</v>
      </c>
      <c r="C13" s="201">
        <f>3.839+9.313</f>
        <v>13.152000000000001</v>
      </c>
      <c r="D13" s="201">
        <f>5.588+17.788</f>
        <v>23.376000000000001</v>
      </c>
      <c r="E13" s="201">
        <f>5.886+22.015</f>
        <v>27.901</v>
      </c>
    </row>
    <row r="14" spans="1:7" x14ac:dyDescent="0.25">
      <c r="A14" t="s">
        <v>361</v>
      </c>
      <c r="B14" s="144">
        <v>0</v>
      </c>
      <c r="C14" s="201">
        <f>1.464+9.672</f>
        <v>11.136000000000001</v>
      </c>
      <c r="D14" s="201">
        <f>0.26+1.998</f>
        <v>2.258</v>
      </c>
      <c r="E14" s="201">
        <f>0.442+1.115</f>
        <v>1.5569999999999999</v>
      </c>
    </row>
    <row r="15" spans="1:7" x14ac:dyDescent="0.25">
      <c r="A15" t="s">
        <v>362</v>
      </c>
      <c r="B15" s="144">
        <v>0</v>
      </c>
      <c r="C15" s="201">
        <f>111.951+148.576</f>
        <v>260.52699999999999</v>
      </c>
      <c r="D15" s="201">
        <f>69.615+77.579</f>
        <v>147.19399999999999</v>
      </c>
      <c r="E15" s="201">
        <f>143.165+141.548</f>
        <v>284.71299999999997</v>
      </c>
    </row>
    <row r="16" spans="1:7" x14ac:dyDescent="0.25">
      <c r="B16" s="144"/>
      <c r="C16" s="144"/>
      <c r="D16" s="144"/>
    </row>
    <row r="17" spans="1:6" x14ac:dyDescent="0.25">
      <c r="A17" t="s">
        <v>363</v>
      </c>
      <c r="B17" s="149">
        <v>0</v>
      </c>
      <c r="C17" s="149">
        <v>0.15923625780689649</v>
      </c>
      <c r="D17" s="149">
        <v>0.2616569882109232</v>
      </c>
      <c r="E17" s="159">
        <v>5.293770476169346E-2</v>
      </c>
      <c r="F17" s="159">
        <v>8.6520990618641214E-2</v>
      </c>
    </row>
    <row r="18" spans="1:6" x14ac:dyDescent="0.25">
      <c r="B18" s="144"/>
      <c r="C18" s="144"/>
      <c r="D18" s="144"/>
    </row>
    <row r="19" spans="1:6" x14ac:dyDescent="0.25">
      <c r="A19" t="s">
        <v>364</v>
      </c>
      <c r="B19">
        <v>0</v>
      </c>
      <c r="C19" s="201">
        <f>C13*C$17</f>
        <v>2.0942752626763026</v>
      </c>
      <c r="D19" s="201">
        <f t="shared" ref="D19:F19" si="1">D13*D$17</f>
        <v>6.1164937564185413</v>
      </c>
      <c r="E19" s="201">
        <f t="shared" si="1"/>
        <v>1.4770149005560091</v>
      </c>
      <c r="F19" s="201">
        <f t="shared" si="1"/>
        <v>0</v>
      </c>
    </row>
    <row r="20" spans="1:6" x14ac:dyDescent="0.25">
      <c r="A20" t="s">
        <v>365</v>
      </c>
      <c r="B20">
        <v>0</v>
      </c>
      <c r="C20" s="201">
        <f t="shared" ref="C20:F21" si="2">C14*C$17</f>
        <v>1.7732549669375994</v>
      </c>
      <c r="D20" s="201">
        <f t="shared" si="2"/>
        <v>0.59082147938026464</v>
      </c>
      <c r="E20" s="201">
        <f t="shared" si="2"/>
        <v>8.2424006313956716E-2</v>
      </c>
      <c r="F20" s="201">
        <f t="shared" si="2"/>
        <v>0</v>
      </c>
    </row>
    <row r="21" spans="1:6" x14ac:dyDescent="0.25">
      <c r="A21" t="s">
        <v>366</v>
      </c>
      <c r="B21">
        <v>0</v>
      </c>
      <c r="C21" s="201">
        <f t="shared" si="2"/>
        <v>41.485344537657319</v>
      </c>
      <c r="D21" s="201">
        <f t="shared" si="2"/>
        <v>38.514338722718627</v>
      </c>
      <c r="E21" s="201">
        <f t="shared" si="2"/>
        <v>15.072052735816028</v>
      </c>
      <c r="F21" s="201">
        <f t="shared" si="2"/>
        <v>0</v>
      </c>
    </row>
    <row r="23" spans="1:6" x14ac:dyDescent="0.25">
      <c r="A23" t="s">
        <v>381</v>
      </c>
      <c r="B23" s="137">
        <f>$B$11*B19</f>
        <v>0</v>
      </c>
      <c r="C23" s="137">
        <f>C$11*C19</f>
        <v>9959.8056114184328</v>
      </c>
      <c r="D23" s="137">
        <f>D$11*D19</f>
        <v>34918.845841944538</v>
      </c>
      <c r="E23" s="137">
        <f>E$11*E19</f>
        <v>8639.6326131477399</v>
      </c>
      <c r="F23" s="137">
        <f>F$11*F19</f>
        <v>0</v>
      </c>
    </row>
    <row r="24" spans="1:6" x14ac:dyDescent="0.25">
      <c r="A24" t="s">
        <v>382</v>
      </c>
      <c r="B24" s="137">
        <f t="shared" ref="B24:B25" si="3">$B$11*B20</f>
        <v>0</v>
      </c>
      <c r="C24" s="137">
        <f t="shared" ref="C24:D25" si="4">C$11*C20</f>
        <v>8433.1200797411548</v>
      </c>
      <c r="D24" s="137">
        <f t="shared" si="4"/>
        <v>3372.9788634116512</v>
      </c>
      <c r="E24" s="137">
        <f t="shared" ref="E24:F24" si="5">E$11*E20</f>
        <v>482.12995873520771</v>
      </c>
      <c r="F24" s="137">
        <f t="shared" si="5"/>
        <v>0</v>
      </c>
    </row>
    <row r="25" spans="1:6" x14ac:dyDescent="0.25">
      <c r="A25" t="s">
        <v>383</v>
      </c>
      <c r="B25" s="137">
        <f t="shared" si="3"/>
        <v>0</v>
      </c>
      <c r="C25" s="137">
        <f t="shared" si="4"/>
        <v>197293.05630520149</v>
      </c>
      <c r="D25" s="137">
        <f t="shared" si="4"/>
        <v>219876.99327768577</v>
      </c>
      <c r="E25" s="137">
        <f t="shared" ref="E25:F25" si="6">E$11*E21</f>
        <v>88162.27806125702</v>
      </c>
      <c r="F25" s="137">
        <f t="shared" si="6"/>
        <v>0</v>
      </c>
    </row>
    <row r="27" spans="1:6" x14ac:dyDescent="0.25">
      <c r="A27" t="s">
        <v>384</v>
      </c>
      <c r="B27" s="142">
        <f>B19*$B$6</f>
        <v>0</v>
      </c>
      <c r="C27" s="156">
        <f>$C19*$B$6/2</f>
        <v>14.481913441406633</v>
      </c>
      <c r="D27" s="156">
        <f>$C19*$B$6+$D19*$B$6/2</f>
        <v>71.259381208447479</v>
      </c>
      <c r="E27" s="156">
        <f>$C19*$B$6+$D19*$B$6+$E19*$B$6/2</f>
        <v>123.76849357142649</v>
      </c>
      <c r="F27" s="156">
        <f>$C19*$B$6+$D19*$B$6+$E19*$B$6+$F19*$B$6/2</f>
        <v>133.98205160877131</v>
      </c>
    </row>
    <row r="28" spans="1:6" x14ac:dyDescent="0.25">
      <c r="A28" t="s">
        <v>385</v>
      </c>
      <c r="B28" s="142">
        <f t="shared" ref="B28:B29" si="7">B20*$B$6</f>
        <v>0</v>
      </c>
      <c r="C28" s="156">
        <f>$C20*$B$6/2</f>
        <v>12.262058096373501</v>
      </c>
      <c r="D28" s="156">
        <f t="shared" ref="D28:D29" si="8">$C20*$B$6+$D20*$B$6/2</f>
        <v>28.60964672266153</v>
      </c>
      <c r="E28" s="156">
        <f t="shared" ref="E28:E29" si="9">$C20*$B$6+$D20*$B$6+$E20*$B$6/2</f>
        <v>33.26513925623707</v>
      </c>
      <c r="F28" s="156">
        <f>$C20*$B$6+$D20*$B$6+$E20*$B$6+$F20*$B$6/2</f>
        <v>33.835101259898082</v>
      </c>
    </row>
    <row r="29" spans="1:6" x14ac:dyDescent="0.25">
      <c r="A29" t="s">
        <v>386</v>
      </c>
      <c r="B29" s="142">
        <f t="shared" si="7"/>
        <v>0</v>
      </c>
      <c r="C29" s="156">
        <f>$C21*$B$6/2</f>
        <v>286.87115747790034</v>
      </c>
      <c r="D29" s="156">
        <f t="shared" si="8"/>
        <v>840.06896722340002</v>
      </c>
      <c r="E29" s="156">
        <f>$C21*$B$6+$D21*$B$6+$E21*$B$6/2</f>
        <v>1210.6188641591671</v>
      </c>
      <c r="F29" s="156">
        <f>$C21*$B$6+$D21*$B$6+$E21*$B$6+$F21*$B$6/2</f>
        <v>1314.8421088273349</v>
      </c>
    </row>
    <row r="31" spans="1:6" x14ac:dyDescent="0.25">
      <c r="A31" s="202" t="s">
        <v>387</v>
      </c>
      <c r="B31" s="203">
        <f>SUM(B23:B25)</f>
        <v>0</v>
      </c>
      <c r="C31" s="203">
        <f>SUM(C23:C25)</f>
        <v>215685.98199636108</v>
      </c>
      <c r="D31" s="203">
        <f>SUM(D23:D25)</f>
        <v>258168.81798304195</v>
      </c>
      <c r="E31" s="203">
        <f>SUM(E23:E25)</f>
        <v>97284.040633139972</v>
      </c>
      <c r="F31" s="203">
        <f>SUM(F23:F25)</f>
        <v>0</v>
      </c>
    </row>
    <row r="32" spans="1:6" x14ac:dyDescent="0.25">
      <c r="A32" s="202" t="s">
        <v>388</v>
      </c>
      <c r="B32" s="204">
        <f>SUM(B27:B29)</f>
        <v>0</v>
      </c>
      <c r="C32" s="204">
        <f>SUM(C27:C29)</f>
        <v>313.61512901568045</v>
      </c>
      <c r="D32" s="204">
        <f t="shared" ref="D32:F32" si="10">SUM(D27:D29)</f>
        <v>939.93799515450905</v>
      </c>
      <c r="E32" s="204">
        <f t="shared" si="10"/>
        <v>1367.6524969868306</v>
      </c>
      <c r="F32" s="204">
        <f t="shared" si="10"/>
        <v>1482.6592616960043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election activeCell="D18" sqref="D18"/>
    </sheetView>
  </sheetViews>
  <sheetFormatPr defaultRowHeight="15" x14ac:dyDescent="0.25"/>
  <cols>
    <col min="1" max="1" width="52.140625" customWidth="1"/>
    <col min="4" max="4" width="89.85546875" customWidth="1"/>
    <col min="5" max="5" width="14.42578125" customWidth="1"/>
  </cols>
  <sheetData>
    <row r="1" spans="1:5" x14ac:dyDescent="0.25">
      <c r="A1" s="148" t="s">
        <v>351</v>
      </c>
    </row>
    <row r="2" spans="1:5" x14ac:dyDescent="0.25">
      <c r="A2" s="155" t="s">
        <v>352</v>
      </c>
      <c r="B2" s="155" t="s">
        <v>353</v>
      </c>
      <c r="C2" s="155" t="s">
        <v>355</v>
      </c>
      <c r="D2" s="155" t="s">
        <v>356</v>
      </c>
      <c r="E2" s="155" t="s">
        <v>354</v>
      </c>
    </row>
    <row r="3" spans="1:5" ht="30" x14ac:dyDescent="0.25">
      <c r="A3" s="151" t="s">
        <v>367</v>
      </c>
      <c r="B3" s="151" t="s">
        <v>357</v>
      </c>
      <c r="C3" s="152"/>
      <c r="D3" s="153" t="s">
        <v>368</v>
      </c>
      <c r="E3" s="151" t="s">
        <v>369</v>
      </c>
    </row>
    <row r="4" spans="1:5" x14ac:dyDescent="0.25">
      <c r="A4" s="151" t="s">
        <v>370</v>
      </c>
      <c r="B4" s="151" t="s">
        <v>357</v>
      </c>
      <c r="C4" s="152"/>
      <c r="D4" s="151" t="s">
        <v>371</v>
      </c>
      <c r="E4" s="151" t="s">
        <v>392</v>
      </c>
    </row>
    <row r="5" spans="1:5" x14ac:dyDescent="0.25">
      <c r="A5" s="151" t="s">
        <v>372</v>
      </c>
      <c r="B5" s="151" t="s">
        <v>357</v>
      </c>
      <c r="C5" s="152"/>
      <c r="D5" s="151" t="s">
        <v>373</v>
      </c>
      <c r="E5" s="151" t="s">
        <v>393</v>
      </c>
    </row>
    <row r="6" spans="1:5" x14ac:dyDescent="0.25">
      <c r="A6" s="151" t="s">
        <v>363</v>
      </c>
      <c r="B6" s="151" t="s">
        <v>357</v>
      </c>
      <c r="C6" s="152"/>
      <c r="D6" s="151" t="s">
        <v>374</v>
      </c>
      <c r="E6" s="151" t="s">
        <v>394</v>
      </c>
    </row>
    <row r="7" spans="1:5" x14ac:dyDescent="0.25">
      <c r="A7" s="151" t="s">
        <v>375</v>
      </c>
      <c r="B7" s="151" t="s">
        <v>357</v>
      </c>
      <c r="C7" s="152"/>
      <c r="D7" s="151" t="s">
        <v>376</v>
      </c>
      <c r="E7" s="151" t="s">
        <v>377</v>
      </c>
    </row>
    <row r="8" spans="1:5" ht="30" x14ac:dyDescent="0.25">
      <c r="A8" s="151" t="s">
        <v>378</v>
      </c>
      <c r="B8" s="151" t="s">
        <v>357</v>
      </c>
      <c r="C8" s="154"/>
      <c r="D8" s="153" t="s">
        <v>379</v>
      </c>
      <c r="E8" s="151" t="s">
        <v>395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9107C5-B401-4A16-BB12-3D243B9D13F0}">
  <ds:schemaRefs>
    <ds:schemaRef ds:uri="eecedeb9-13b3-4e62-b003-046c92e1668a"/>
    <ds:schemaRef ds:uri="http://schemas.microsoft.com/office/2006/documentManagement/types"/>
    <ds:schemaRef ds:uri="http://schemas.microsoft.com/office/2006/metadata/properties"/>
    <ds:schemaRef ds:uri="http://purl.org/dc/elements/1.1/"/>
    <ds:schemaRef ds:uri="efb98dbe-6680-48eb-ac67-85b3a61e7855"/>
    <ds:schemaRef ds:uri="http://schemas.microsoft.com/sharepoint/v3/fields"/>
    <ds:schemaRef ds:uri="http://schemas.openxmlformats.org/package/2006/metadata/core-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2020-07-16T15:20:45Z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