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checkCompatibility="1"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19_20\E6\Hybrid Generators\"/>
    </mc:Choice>
  </mc:AlternateContent>
  <xr:revisionPtr revIDLastSave="0" documentId="13_ncr:1_{8FD30FAE-6F7F-4F1E-B621-74ABDE8AF172}" xr6:coauthVersionLast="41" xr6:coauthVersionMax="41" xr10:uidLastSave="{00000000-0000-0000-0000-000000000000}"/>
  <bookViews>
    <workbookView xWindow="-120" yWindow="-120" windowWidth="25440" windowHeight="15390" tabRatio="779" firstSheet="1" activeTab="6" xr2:uid="{00000000-000D-0000-FFFF-FFFF00000000}"/>
  </bookViews>
  <sheets>
    <sheet name="version control" sheetId="30" r:id="rId1"/>
    <sheet name="Guidance" sheetId="28" r:id="rId2"/>
    <sheet name="Option summary" sheetId="29" r:id="rId3"/>
    <sheet name="Fixed data" sheetId="20" r:id="rId4"/>
    <sheet name="Baseline " sheetId="10" r:id="rId5"/>
    <sheet name="Workings baseline" sheetId="27" r:id="rId6"/>
    <sheet name="Workings Option 1" sheetId="32" r:id="rId7"/>
    <sheet name="Baseline Scenario" sheetId="33" r:id="rId8"/>
    <sheet name="Option 1 (Hybrids)" sheetId="34"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7">'Baseline Scenario'!$A$1:$AB$104</definedName>
    <definedName name="_xlnm.Print_Area" localSheetId="8">'Option 1 (Hybrids)'!$A$1:$AB$104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5" i="34" l="1"/>
  <c r="I14" i="34"/>
  <c r="I13" i="34"/>
  <c r="I15" i="33"/>
  <c r="I14" i="33"/>
  <c r="I13" i="33"/>
  <c r="P15" i="32"/>
  <c r="E15" i="32"/>
  <c r="P13" i="27"/>
  <c r="P6" i="27"/>
  <c r="E6" i="27"/>
  <c r="E13" i="27" s="1"/>
  <c r="E14" i="32"/>
  <c r="P6" i="32"/>
  <c r="E6" i="32"/>
  <c r="F13" i="27" l="1"/>
  <c r="G13" i="27"/>
  <c r="G15" i="32" s="1"/>
  <c r="F15" i="32"/>
  <c r="H11" i="27"/>
  <c r="H12" i="32"/>
  <c r="I11" i="27"/>
  <c r="I12" i="32"/>
  <c r="J11" i="27"/>
  <c r="J12" i="32"/>
  <c r="O11" i="27" l="1"/>
  <c r="O12" i="32"/>
  <c r="O8" i="32"/>
  <c r="O7" i="32"/>
  <c r="N8" i="32" l="1"/>
  <c r="N7" i="32"/>
  <c r="M8" i="32" l="1"/>
  <c r="M7" i="32"/>
  <c r="L8" i="32"/>
  <c r="L9" i="32" s="1"/>
  <c r="L10" i="32" s="1"/>
  <c r="L7" i="32"/>
  <c r="K8" i="32"/>
  <c r="K9" i="32" s="1"/>
  <c r="K12" i="32" s="1"/>
  <c r="K7" i="32"/>
  <c r="J8" i="32"/>
  <c r="J9" i="32" s="1"/>
  <c r="J10" i="32" s="1"/>
  <c r="J7" i="32"/>
  <c r="M9" i="32"/>
  <c r="M10" i="32" s="1"/>
  <c r="N9" i="32"/>
  <c r="N10" i="32" s="1"/>
  <c r="O9" i="32"/>
  <c r="O10" i="32" s="1"/>
  <c r="I8" i="32"/>
  <c r="I9" i="32" s="1"/>
  <c r="I11" i="32" s="1"/>
  <c r="I7" i="32"/>
  <c r="I7" i="27" s="1"/>
  <c r="I8" i="27" s="1"/>
  <c r="H8" i="32"/>
  <c r="H7" i="32"/>
  <c r="K13" i="32" l="1"/>
  <c r="P7" i="32"/>
  <c r="H9" i="32"/>
  <c r="P9" i="32" s="1"/>
  <c r="P8" i="32"/>
  <c r="H13" i="32"/>
  <c r="O11" i="32"/>
  <c r="O13" i="32"/>
  <c r="N11" i="32"/>
  <c r="N12" i="32"/>
  <c r="N13" i="32" s="1"/>
  <c r="N14" i="32" s="1"/>
  <c r="M11" i="32"/>
  <c r="L11" i="32"/>
  <c r="K10" i="32"/>
  <c r="K11" i="32"/>
  <c r="K14" i="32" s="1"/>
  <c r="J13" i="32"/>
  <c r="J11" i="32"/>
  <c r="I10" i="32"/>
  <c r="I10" i="27"/>
  <c r="I12" i="27"/>
  <c r="I9" i="27"/>
  <c r="M12" i="32"/>
  <c r="L12" i="32"/>
  <c r="P12" i="32" s="1"/>
  <c r="D7" i="27"/>
  <c r="E7" i="27"/>
  <c r="F7" i="27"/>
  <c r="G7" i="27"/>
  <c r="H7" i="27"/>
  <c r="J7" i="27"/>
  <c r="J8" i="27" s="1"/>
  <c r="K7" i="27"/>
  <c r="K8" i="27" s="1"/>
  <c r="L7" i="27"/>
  <c r="L8" i="27" s="1"/>
  <c r="M7" i="27"/>
  <c r="M8" i="27" s="1"/>
  <c r="N7" i="27"/>
  <c r="N8" i="27" s="1"/>
  <c r="O7" i="27"/>
  <c r="O8" i="27" s="1"/>
  <c r="O14" i="32" l="1"/>
  <c r="H10" i="32"/>
  <c r="P10" i="32" s="1"/>
  <c r="H8" i="27"/>
  <c r="P8" i="27" s="1"/>
  <c r="P7" i="27"/>
  <c r="H11" i="32"/>
  <c r="P11" i="32" s="1"/>
  <c r="I13" i="27"/>
  <c r="H14" i="32"/>
  <c r="J14" i="32"/>
  <c r="I13" i="32"/>
  <c r="I14" i="32" s="1"/>
  <c r="H9" i="27"/>
  <c r="H12" i="27"/>
  <c r="O9" i="27"/>
  <c r="O10" i="27"/>
  <c r="O12" i="27"/>
  <c r="N9" i="27"/>
  <c r="N10" i="27"/>
  <c r="N11" i="27"/>
  <c r="N12" i="27" s="1"/>
  <c r="N13" i="27" s="1"/>
  <c r="M13" i="32"/>
  <c r="M14" i="32" s="1"/>
  <c r="M9" i="27"/>
  <c r="M11" i="27"/>
  <c r="M12" i="27" s="1"/>
  <c r="M10" i="27"/>
  <c r="L13" i="32"/>
  <c r="L14" i="32" s="1"/>
  <c r="L10" i="27"/>
  <c r="L11" i="27"/>
  <c r="L12" i="27" s="1"/>
  <c r="L13" i="27" s="1"/>
  <c r="L9" i="27"/>
  <c r="K11" i="27"/>
  <c r="K10" i="27"/>
  <c r="K9" i="27"/>
  <c r="J12" i="27"/>
  <c r="J10" i="27"/>
  <c r="J9" i="27"/>
  <c r="H10" i="27" l="1"/>
  <c r="O13" i="27"/>
  <c r="P14" i="32"/>
  <c r="K12" i="27"/>
  <c r="K13" i="27" s="1"/>
  <c r="K15" i="32" s="1"/>
  <c r="P11" i="27"/>
  <c r="P12" i="27"/>
  <c r="P9" i="27"/>
  <c r="I15" i="32"/>
  <c r="P10" i="27"/>
  <c r="P13" i="32"/>
  <c r="J13" i="27"/>
  <c r="J15" i="32" s="1"/>
  <c r="H13" i="27"/>
  <c r="M13" i="27"/>
  <c r="M15" i="32" s="1"/>
  <c r="O15" i="32"/>
  <c r="L15" i="32"/>
  <c r="N15" i="32"/>
  <c r="I8" i="10" l="1"/>
  <c r="I7" i="10"/>
  <c r="I18" i="33"/>
  <c r="I90" i="34"/>
  <c r="R10" i="32"/>
  <c r="H15" i="32"/>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E25" i="34" s="1"/>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H18" i="33"/>
  <c r="G18" i="33"/>
  <c r="F18" i="33"/>
  <c r="E18" i="33"/>
  <c r="E25" i="33" s="1"/>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M18" i="10" s="1"/>
  <c r="G8" i="20"/>
  <c r="G7" i="20"/>
  <c r="G6" i="20"/>
  <c r="BB65" i="33" s="1"/>
  <c r="Q18" i="10"/>
  <c r="AD18" i="10"/>
  <c r="AP12" i="20"/>
  <c r="D34" i="20"/>
  <c r="AV19" i="10" l="1"/>
  <c r="AN19" i="10"/>
  <c r="AL18" i="10"/>
  <c r="AF19" i="10"/>
  <c r="AZ18" i="10"/>
  <c r="F19" i="10"/>
  <c r="J65" i="33"/>
  <c r="F71" i="33"/>
  <c r="AX19" i="10"/>
  <c r="AT19" i="10"/>
  <c r="AH19" i="10"/>
  <c r="P19" i="10"/>
  <c r="J26" i="33"/>
  <c r="J28" i="33" s="1"/>
  <c r="J29" i="33" s="1"/>
  <c r="P26" i="33"/>
  <c r="P28" i="33" s="1"/>
  <c r="P29" i="33" s="1"/>
  <c r="R26" i="33"/>
  <c r="AB26" i="33"/>
  <c r="AH26" i="33"/>
  <c r="AH28" i="33" s="1"/>
  <c r="AN26" i="33"/>
  <c r="AN28" i="33" s="1"/>
  <c r="AP26" i="33"/>
  <c r="O26" i="33"/>
  <c r="O28" i="33" s="1"/>
  <c r="AG40" i="33" s="1"/>
  <c r="AE26" i="33"/>
  <c r="AE28" i="33" s="1"/>
  <c r="AT56" i="33" s="1"/>
  <c r="AT65" i="33"/>
  <c r="I26" i="34"/>
  <c r="I28" i="34" s="1"/>
  <c r="K26" i="34"/>
  <c r="K28" i="34" s="1"/>
  <c r="K29" i="34" s="1"/>
  <c r="S26" i="34"/>
  <c r="Y26" i="34"/>
  <c r="AA26" i="34"/>
  <c r="AA28" i="34" s="1"/>
  <c r="AG26" i="34"/>
  <c r="AG28" i="34" s="1"/>
  <c r="AI26" i="34"/>
  <c r="AQ26" i="34"/>
  <c r="AW26" i="34"/>
  <c r="AW28" i="34" s="1"/>
  <c r="S69" i="33"/>
  <c r="BB18" i="10"/>
  <c r="AV18" i="10"/>
  <c r="AJ18" i="10"/>
  <c r="U18" i="10"/>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BA18" i="10"/>
  <c r="AW18" i="10"/>
  <c r="AU18" i="10"/>
  <c r="AK18" i="10"/>
  <c r="AG18" i="10"/>
  <c r="AC18" i="10"/>
  <c r="R18" i="10"/>
  <c r="N18" i="10"/>
  <c r="L18" i="10"/>
  <c r="AZ65" i="34"/>
  <c r="AX71" i="34"/>
  <c r="K71" i="34"/>
  <c r="E69" i="33"/>
  <c r="E26" i="33"/>
  <c r="E28" i="33" s="1"/>
  <c r="AU30" i="33" s="1"/>
  <c r="I26" i="33"/>
  <c r="Q26" i="33"/>
  <c r="U26" i="33"/>
  <c r="AC26" i="33"/>
  <c r="AC28" i="33" s="1"/>
  <c r="AG26" i="33"/>
  <c r="AG28" i="33" s="1"/>
  <c r="AH58" i="33" s="1"/>
  <c r="AO26" i="33"/>
  <c r="AS26" i="33"/>
  <c r="AU26" i="33"/>
  <c r="AW26" i="33"/>
  <c r="AW28" i="33" s="1"/>
  <c r="AW29" i="33" s="1"/>
  <c r="N26" i="33"/>
  <c r="N28" i="33" s="1"/>
  <c r="X26" i="33"/>
  <c r="X28" i="33" s="1"/>
  <c r="AL26" i="33"/>
  <c r="AL28" i="33" s="1"/>
  <c r="F65" i="33"/>
  <c r="W65" i="33"/>
  <c r="AF65" i="33"/>
  <c r="AU65" i="33"/>
  <c r="E67"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P26" i="34"/>
  <c r="P28" i="34" s="1"/>
  <c r="R26" i="34"/>
  <c r="R28" i="34" s="1"/>
  <c r="R29" i="34" s="1"/>
  <c r="T26" i="34"/>
  <c r="T28" i="34" s="1"/>
  <c r="T29" i="34" s="1"/>
  <c r="E67" i="34"/>
  <c r="Q67" i="34"/>
  <c r="AC67" i="34"/>
  <c r="AO67" i="34"/>
  <c r="BA67" i="34"/>
  <c r="X71" i="34"/>
  <c r="AD26" i="34"/>
  <c r="AD28" i="34" s="1"/>
  <c r="AF26" i="34"/>
  <c r="AF28" i="34" s="1"/>
  <c r="AP26" i="34"/>
  <c r="AR26" i="34"/>
  <c r="AR28" i="34" s="1"/>
  <c r="AR29" i="34" s="1"/>
  <c r="AC26" i="34"/>
  <c r="AC28" i="34" s="1"/>
  <c r="AC29" i="34" s="1"/>
  <c r="O26" i="34"/>
  <c r="W26" i="34"/>
  <c r="AM26" i="34"/>
  <c r="AM28" i="34" s="1"/>
  <c r="AM29" i="34" s="1"/>
  <c r="AU26" i="34"/>
  <c r="AU28" i="34" s="1"/>
  <c r="AU29" i="34" s="1"/>
  <c r="X26" i="34"/>
  <c r="X28" i="34" s="1"/>
  <c r="AN26" i="34"/>
  <c r="AN28" i="34" s="1"/>
  <c r="AX39" i="33"/>
  <c r="G26" i="33"/>
  <c r="G28" i="33" s="1"/>
  <c r="AS32" i="33" s="1"/>
  <c r="I28" i="33"/>
  <c r="I29" i="33" s="1"/>
  <c r="AU28" i="33"/>
  <c r="AU29" i="33" s="1"/>
  <c r="BA69" i="34"/>
  <c r="BA69" i="33"/>
  <c r="AO69" i="34"/>
  <c r="AO69" i="33"/>
  <c r="AC69" i="34"/>
  <c r="AC69" i="33"/>
  <c r="Q69" i="34"/>
  <c r="Q69" i="33"/>
  <c r="E16" i="10"/>
  <c r="AW56"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AX18" i="10"/>
  <c r="AI18" i="10"/>
  <c r="P18" i="10"/>
  <c r="AR19" i="10"/>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G18" i="10"/>
  <c r="S18" i="10"/>
  <c r="AE18" i="10"/>
  <c r="AQ18" i="10"/>
  <c r="BC18" i="10"/>
  <c r="H18" i="10"/>
  <c r="T18" i="10"/>
  <c r="AF18" i="10"/>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J18" i="10"/>
  <c r="V18" i="10"/>
  <c r="AH18" i="10"/>
  <c r="AT18" i="10"/>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O18" i="10"/>
  <c r="AA18" i="10"/>
  <c r="AM18" i="10"/>
  <c r="AY18" i="10"/>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I58" i="33"/>
  <c r="AD68" i="33"/>
  <c r="AZ69" i="33"/>
  <c r="AJ70" i="33"/>
  <c r="AD71" i="33"/>
  <c r="Z72" i="33"/>
  <c r="AV26" i="34"/>
  <c r="P65" i="34"/>
  <c r="AJ68" i="34"/>
  <c r="AJ69" i="34"/>
  <c r="AK70" i="34"/>
  <c r="AK71" i="34"/>
  <c r="AQ72" i="34"/>
  <c r="Y69" i="33"/>
  <c r="Y69" i="34"/>
  <c r="BC68" i="33"/>
  <c r="W69" i="33"/>
  <c r="AS18" i="10"/>
  <c r="AD19" i="10"/>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Z18" i="10"/>
  <c r="I18" i="10"/>
  <c r="Z19" i="10"/>
  <c r="R65" i="33"/>
  <c r="AN65" i="33"/>
  <c r="AE68" i="33"/>
  <c r="AL70" i="33"/>
  <c r="AE71" i="33"/>
  <c r="AA72" i="33"/>
  <c r="Q65" i="34"/>
  <c r="AK68" i="34"/>
  <c r="AK69" i="34"/>
  <c r="AL70" i="34"/>
  <c r="AL71" i="34"/>
  <c r="AR72" i="34"/>
  <c r="AF26" i="33"/>
  <c r="AU69" i="34"/>
  <c r="AU69" i="33"/>
  <c r="K18" i="10"/>
  <c r="AH69" i="34"/>
  <c r="AH69" i="33"/>
  <c r="F18" i="10"/>
  <c r="Y26" i="33"/>
  <c r="T65" i="33"/>
  <c r="AO65" i="33"/>
  <c r="AF68" i="33"/>
  <c r="J70" i="33"/>
  <c r="AT70" i="33"/>
  <c r="AF71" i="33"/>
  <c r="AB72" i="33"/>
  <c r="R65" i="34"/>
  <c r="AV68" i="34"/>
  <c r="AV69" i="34"/>
  <c r="AW70" i="34"/>
  <c r="BD72" i="34"/>
  <c r="AW69" i="33"/>
  <c r="T26" i="33"/>
  <c r="T28" i="33" s="1"/>
  <c r="AU45" i="33" s="1"/>
  <c r="G19" i="10"/>
  <c r="BC71" i="34"/>
  <c r="AQ71" i="34"/>
  <c r="BB71" i="34"/>
  <c r="AP71" i="34"/>
  <c r="AD71" i="34"/>
  <c r="R71" i="34"/>
  <c r="F71" i="34"/>
  <c r="AW71" i="34"/>
  <c r="AI71" i="34"/>
  <c r="V71" i="34"/>
  <c r="I71" i="34"/>
  <c r="BA71" i="33"/>
  <c r="AO71" i="33"/>
  <c r="AC71" i="33"/>
  <c r="Q71" i="33"/>
  <c r="E71" i="33"/>
  <c r="K19" i="10"/>
  <c r="AJ19" i="10"/>
  <c r="N19" i="10"/>
  <c r="AL19" i="10"/>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R19" i="10"/>
  <c r="AP19" i="10"/>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AB19" i="10"/>
  <c r="AZ19" i="10"/>
  <c r="W26" i="33"/>
  <c r="W28" i="33" s="1"/>
  <c r="AG48" i="33" s="1"/>
  <c r="Q65" i="33"/>
  <c r="AR18" i="10"/>
  <c r="BD19" i="10"/>
  <c r="U65" i="33"/>
  <c r="AP65" i="33"/>
  <c r="AH68" i="33"/>
  <c r="K70" i="33"/>
  <c r="AU70" i="33"/>
  <c r="AP71" i="33"/>
  <c r="AL72" i="33"/>
  <c r="AB65" i="34"/>
  <c r="AW68" i="34"/>
  <c r="AW69" i="34"/>
  <c r="AX70" i="34"/>
  <c r="AY71" i="34"/>
  <c r="BB68" i="34"/>
  <c r="AP68" i="34"/>
  <c r="AU68" i="34"/>
  <c r="AH68" i="34"/>
  <c r="V68" i="34"/>
  <c r="J68" i="34"/>
  <c r="BA68" i="33"/>
  <c r="AO68" i="33"/>
  <c r="AC68" i="33"/>
  <c r="Q68" i="33"/>
  <c r="E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S68" i="33"/>
  <c r="AI69" i="33"/>
  <c r="AB18" i="10"/>
  <c r="AT69" i="34"/>
  <c r="AT69" i="33"/>
  <c r="AB69" i="33"/>
  <c r="AM66" i="33"/>
  <c r="AP18" i="10"/>
  <c r="Y18" i="10"/>
  <c r="X19" i="10"/>
  <c r="E18" i="10"/>
  <c r="AO18" i="10"/>
  <c r="X18" i="10"/>
  <c r="V19" i="10"/>
  <c r="BD18" i="10"/>
  <c r="AN18" i="10"/>
  <c r="W18" i="10"/>
  <c r="BB19" i="10"/>
  <c r="T19" i="10"/>
  <c r="R39" i="33"/>
  <c r="V65" i="33"/>
  <c r="AR65" i="33"/>
  <c r="F68" i="33"/>
  <c r="AP68" i="33"/>
  <c r="O69" i="33"/>
  <c r="L70" i="33"/>
  <c r="AV70" i="33"/>
  <c r="AQ71" i="33"/>
  <c r="AM72" i="33"/>
  <c r="AC65" i="34"/>
  <c r="AX68" i="34"/>
  <c r="AY69" i="34"/>
  <c r="AY70" i="34"/>
  <c r="AZ71" i="34"/>
  <c r="AX69" i="34"/>
  <c r="AL69" i="34"/>
  <c r="Z69" i="34"/>
  <c r="N69" i="34"/>
  <c r="C9" i="33"/>
  <c r="V26" i="33"/>
  <c r="AT26" i="33"/>
  <c r="AT28" i="33" s="1"/>
  <c r="M67" i="33"/>
  <c r="Y67" i="33"/>
  <c r="AK67" i="33"/>
  <c r="AW67" i="33"/>
  <c r="J26" i="34"/>
  <c r="J28" i="34" s="1"/>
  <c r="J29" i="34" s="1"/>
  <c r="V26" i="34"/>
  <c r="AH26" i="34"/>
  <c r="AH28" i="34" s="1"/>
  <c r="AT26" i="34"/>
  <c r="AT28" i="34" s="1"/>
  <c r="AT29" i="34" s="1"/>
  <c r="M26" i="34"/>
  <c r="M28" i="34" s="1"/>
  <c r="M29" i="34" s="1"/>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AJ26" i="33"/>
  <c r="AJ28" i="33" s="1"/>
  <c r="AV26" i="33"/>
  <c r="F67" i="33"/>
  <c r="R67" i="33"/>
  <c r="AD67" i="33"/>
  <c r="AP67" i="33"/>
  <c r="BB67" i="33"/>
  <c r="K67" i="34"/>
  <c r="W67" i="34"/>
  <c r="AI67" i="34"/>
  <c r="AU67" i="34"/>
  <c r="E69" i="34"/>
  <c r="M26" i="33"/>
  <c r="M28" i="33" s="1"/>
  <c r="M29" i="33" s="1"/>
  <c r="AK26" i="33"/>
  <c r="AK28" i="33" s="1"/>
  <c r="AB26" i="34"/>
  <c r="AB28" i="34" s="1"/>
  <c r="AB29" i="34" s="1"/>
  <c r="AE26" i="34"/>
  <c r="L67" i="34"/>
  <c r="X67" i="34"/>
  <c r="AJ67" i="34"/>
  <c r="AV67" i="34"/>
  <c r="AF69" i="34"/>
  <c r="AS69" i="34"/>
  <c r="Z26" i="33"/>
  <c r="Z28" i="33" s="1"/>
  <c r="Z29" i="33" s="1"/>
  <c r="Q26" i="34"/>
  <c r="Q28" i="34" s="1"/>
  <c r="AO26" i="34"/>
  <c r="M67" i="34"/>
  <c r="Y67" i="34"/>
  <c r="AK67" i="34"/>
  <c r="AW67" i="34"/>
  <c r="G69" i="34"/>
  <c r="T69" i="34"/>
  <c r="AG69" i="34"/>
  <c r="AD26" i="33"/>
  <c r="AD28" i="33" s="1"/>
  <c r="AV55" i="33" s="1"/>
  <c r="I67" i="33"/>
  <c r="U67" i="33"/>
  <c r="AG67" i="33"/>
  <c r="AS67" i="33"/>
  <c r="U26" i="34"/>
  <c r="U28" i="34" s="1"/>
  <c r="U29" i="34" s="1"/>
  <c r="AS26" i="34"/>
  <c r="N67" i="34"/>
  <c r="Z67" i="34"/>
  <c r="AL67" i="34"/>
  <c r="AX67" i="34"/>
  <c r="H69" i="34"/>
  <c r="U69" i="34"/>
  <c r="E26" i="34"/>
  <c r="E28" i="34" s="1"/>
  <c r="E29" i="34" s="1"/>
  <c r="G26" i="34"/>
  <c r="G28" i="34" s="1"/>
  <c r="C9" i="34"/>
  <c r="AP28" i="34"/>
  <c r="Y28" i="34"/>
  <c r="Y29" i="34" s="1"/>
  <c r="AO28" i="34"/>
  <c r="V28" i="34"/>
  <c r="O28" i="34"/>
  <c r="O29" i="34" s="1"/>
  <c r="W28" i="34"/>
  <c r="W29" i="34" s="1"/>
  <c r="AE28" i="34"/>
  <c r="AE29" i="34" s="1"/>
  <c r="BA57" i="34"/>
  <c r="AK57" i="34"/>
  <c r="BB57" i="34"/>
  <c r="AT57" i="34"/>
  <c r="AU57" i="34"/>
  <c r="BD57" i="34"/>
  <c r="AV57" i="34"/>
  <c r="AN57" i="34"/>
  <c r="AG57" i="34"/>
  <c r="AP57" i="34"/>
  <c r="AH57" i="34"/>
  <c r="AY57" i="34"/>
  <c r="AZ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P29" i="34"/>
  <c r="X29" i="34"/>
  <c r="AF29" i="34"/>
  <c r="S28" i="34"/>
  <c r="S29" i="34" s="1"/>
  <c r="AI28" i="34"/>
  <c r="AQ28" i="34"/>
  <c r="AQ29" i="34" s="1"/>
  <c r="F26" i="33"/>
  <c r="F28" i="33" s="1"/>
  <c r="AD31" i="33" s="1"/>
  <c r="AV28" i="33"/>
  <c r="BD54" i="33"/>
  <c r="AV54" i="33"/>
  <c r="AN54" i="33"/>
  <c r="AF54" i="33"/>
  <c r="AW54" i="33"/>
  <c r="AO54" i="33"/>
  <c r="AG54" i="33"/>
  <c r="AX54" i="33"/>
  <c r="AP54" i="33"/>
  <c r="AH54" i="33"/>
  <c r="AY54" i="33"/>
  <c r="AQ54" i="33"/>
  <c r="AI54" i="33"/>
  <c r="BB54" i="33"/>
  <c r="AT54" i="33"/>
  <c r="AL54" i="33"/>
  <c r="AD54" i="33"/>
  <c r="BC54" i="33"/>
  <c r="AU54" i="33"/>
  <c r="AM54" i="33"/>
  <c r="AE54" i="33"/>
  <c r="AK54" i="33"/>
  <c r="AR54" i="33"/>
  <c r="BA54" i="33"/>
  <c r="AZ54" i="33"/>
  <c r="AJ54" i="33"/>
  <c r="AS54" i="33"/>
  <c r="AF28" i="33"/>
  <c r="AF29" i="33" s="1"/>
  <c r="E62" i="33"/>
  <c r="Y30" i="33"/>
  <c r="X30" i="33"/>
  <c r="AL30" i="33"/>
  <c r="AC30" i="33"/>
  <c r="AK30" i="33"/>
  <c r="AP28" i="33"/>
  <c r="AW49" i="33"/>
  <c r="AO49" i="33"/>
  <c r="AG49" i="33"/>
  <c r="Y49" i="33"/>
  <c r="AX49" i="33"/>
  <c r="AP49" i="33"/>
  <c r="AH49" i="33"/>
  <c r="Z49" i="33"/>
  <c r="AY49" i="33"/>
  <c r="AQ49" i="33"/>
  <c r="AI49" i="33"/>
  <c r="AA49" i="33"/>
  <c r="AZ49" i="33"/>
  <c r="AR49" i="33"/>
  <c r="AJ49" i="33"/>
  <c r="AB49" i="33"/>
  <c r="BC49" i="33"/>
  <c r="AU49" i="33"/>
  <c r="AM49" i="33"/>
  <c r="AE49" i="33"/>
  <c r="BD49" i="33"/>
  <c r="AV49" i="33"/>
  <c r="AN49" i="33"/>
  <c r="AF49" i="33"/>
  <c r="BC45" i="33"/>
  <c r="AM45" i="33"/>
  <c r="AE45" i="33"/>
  <c r="W45" i="33"/>
  <c r="BD45" i="33"/>
  <c r="AV45" i="33"/>
  <c r="AN45" i="33"/>
  <c r="X45" i="33"/>
  <c r="AW45" i="33"/>
  <c r="AO45" i="33"/>
  <c r="AG45" i="33"/>
  <c r="Y45" i="33"/>
  <c r="AX45" i="33"/>
  <c r="AH45" i="33"/>
  <c r="Z45" i="33"/>
  <c r="BA45" i="33"/>
  <c r="AS45" i="33"/>
  <c r="AK45" i="33"/>
  <c r="AC45" i="33"/>
  <c r="BB45" i="33"/>
  <c r="AT45" i="33"/>
  <c r="AL45" i="33"/>
  <c r="AD45" i="33"/>
  <c r="V45" i="33"/>
  <c r="AU32" i="33"/>
  <c r="O32" i="33"/>
  <c r="AV32" i="33"/>
  <c r="AF32" i="33"/>
  <c r="AW32" i="33"/>
  <c r="AG32" i="33"/>
  <c r="AP32" i="33"/>
  <c r="Z32" i="33"/>
  <c r="J32" i="33"/>
  <c r="V32" i="33"/>
  <c r="R28" i="33"/>
  <c r="AT39" i="33"/>
  <c r="AL39" i="33"/>
  <c r="AD39" i="33"/>
  <c r="BC39" i="33"/>
  <c r="AU39" i="33"/>
  <c r="AE39" i="33"/>
  <c r="W39" i="33"/>
  <c r="O39" i="33"/>
  <c r="AV39" i="33"/>
  <c r="AN39" i="33"/>
  <c r="X39" i="33"/>
  <c r="P39" i="33"/>
  <c r="AW39" i="33"/>
  <c r="AG39" i="33"/>
  <c r="Y39" i="33"/>
  <c r="AZ39" i="33"/>
  <c r="AR39" i="33"/>
  <c r="AJ39" i="33"/>
  <c r="T39" i="33"/>
  <c r="BA39" i="33"/>
  <c r="AK39" i="33"/>
  <c r="AC39" i="33"/>
  <c r="U39" i="33"/>
  <c r="AC40" i="33"/>
  <c r="U40" i="33"/>
  <c r="AM40" i="33"/>
  <c r="W40" i="33"/>
  <c r="AQ40" i="33"/>
  <c r="AA40" i="33"/>
  <c r="AK56" i="33"/>
  <c r="AF56" i="33"/>
  <c r="U32" i="33"/>
  <c r="T29" i="33"/>
  <c r="AJ29" i="33"/>
  <c r="P33" i="33"/>
  <c r="S26" i="33"/>
  <c r="AA26" i="33"/>
  <c r="AQ26" i="33"/>
  <c r="AM33" i="33"/>
  <c r="AA45" i="33"/>
  <c r="BA48" i="33"/>
  <c r="AS28" i="33"/>
  <c r="AS29" i="33" s="1"/>
  <c r="AI32" i="33"/>
  <c r="I33" i="33"/>
  <c r="AF33" i="33"/>
  <c r="AZ34" i="33"/>
  <c r="AA39" i="33"/>
  <c r="AZ45" i="33"/>
  <c r="V28" i="33"/>
  <c r="V29" i="33" s="1"/>
  <c r="AN29" i="33"/>
  <c r="AC32" i="33"/>
  <c r="AE33" i="33"/>
  <c r="Z39" i="33"/>
  <c r="AY45" i="33"/>
  <c r="AS49" i="33"/>
  <c r="AO48" i="33"/>
  <c r="AY48" i="33"/>
  <c r="AB48" i="33"/>
  <c r="AN48" i="33"/>
  <c r="AU34" i="33"/>
  <c r="AE34" i="33"/>
  <c r="W34" i="33"/>
  <c r="AV34" i="33"/>
  <c r="AN34" i="33"/>
  <c r="AF34" i="33"/>
  <c r="P34" i="33"/>
  <c r="AW34" i="33"/>
  <c r="AG34" i="33"/>
  <c r="Y34" i="33"/>
  <c r="Q34" i="33"/>
  <c r="AP34" i="33"/>
  <c r="AH34" i="33"/>
  <c r="R34" i="33"/>
  <c r="J34" i="33"/>
  <c r="BA34" i="33"/>
  <c r="AK34" i="33"/>
  <c r="AC34" i="33"/>
  <c r="M34" i="33"/>
  <c r="BB34" i="33"/>
  <c r="AT34" i="33"/>
  <c r="AD34" i="33"/>
  <c r="V34" i="33"/>
  <c r="X33" i="33"/>
  <c r="AQ45" i="33"/>
  <c r="AK49" i="33"/>
  <c r="AR32" i="33"/>
  <c r="AD49" i="33"/>
  <c r="U28" i="33"/>
  <c r="U29" i="33" s="1"/>
  <c r="AM29" i="33"/>
  <c r="AB32" i="33"/>
  <c r="L34" i="33"/>
  <c r="AR34" i="33"/>
  <c r="AY39" i="33"/>
  <c r="AR45" i="33"/>
  <c r="AL49" i="33"/>
  <c r="AC29" i="33"/>
  <c r="H29" i="33"/>
  <c r="AQ32" i="33"/>
  <c r="AU33" i="33"/>
  <c r="AI34" i="33"/>
  <c r="AI45" i="33"/>
  <c r="AC49" i="33"/>
  <c r="AP58" i="33"/>
  <c r="AB34" i="33"/>
  <c r="AI39" i="33"/>
  <c r="AB45" i="33"/>
  <c r="BB49" i="33"/>
  <c r="BA49" i="33"/>
  <c r="AY33" i="33"/>
  <c r="AI33" i="33"/>
  <c r="AA33" i="33"/>
  <c r="K33" i="33"/>
  <c r="AZ33" i="33"/>
  <c r="AR33" i="33"/>
  <c r="AB33" i="33"/>
  <c r="T33" i="33"/>
  <c r="BA33" i="33"/>
  <c r="AK33" i="33"/>
  <c r="AC33" i="33"/>
  <c r="M33" i="33"/>
  <c r="AS33" i="33"/>
  <c r="AL33" i="33"/>
  <c r="AD33" i="33"/>
  <c r="V33" i="33"/>
  <c r="AW33" i="33"/>
  <c r="AO33" i="33"/>
  <c r="AX33" i="33"/>
  <c r="AP33" i="33"/>
  <c r="AH33" i="33"/>
  <c r="R33" i="33"/>
  <c r="J33" i="33"/>
  <c r="AL58" i="33"/>
  <c r="BC58" i="33"/>
  <c r="AR58" i="33"/>
  <c r="AJ58" i="33"/>
  <c r="W33" i="33"/>
  <c r="AJ45" i="33"/>
  <c r="AK29" i="33"/>
  <c r="AR29" i="33"/>
  <c r="G29" i="33"/>
  <c r="AK32" i="33"/>
  <c r="K26" i="33"/>
  <c r="AI26" i="33"/>
  <c r="N29" i="33"/>
  <c r="AB28" i="33"/>
  <c r="AB29" i="33" s="1"/>
  <c r="X29" i="33"/>
  <c r="O33" i="33"/>
  <c r="AH39" i="33"/>
  <c r="AT49" i="33"/>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AQ12" i="20"/>
  <c r="BF12" i="20"/>
  <c r="BC30" i="10" s="1"/>
  <c r="BD12" i="20"/>
  <c r="BA30" i="10" s="1"/>
  <c r="D78" i="20"/>
  <c r="B31" i="20" s="1"/>
  <c r="BG12" i="20"/>
  <c r="BE12" i="20"/>
  <c r="BC12" i="20"/>
  <c r="BA12" i="20"/>
  <c r="AY12" i="20"/>
  <c r="AW12" i="20"/>
  <c r="AU12" i="20"/>
  <c r="AS12" i="20"/>
  <c r="AM30" i="10"/>
  <c r="BB12" i="20"/>
  <c r="AZ12" i="20"/>
  <c r="AX12" i="20"/>
  <c r="AV12" i="20"/>
  <c r="AT12" i="20"/>
  <c r="AR12" i="20"/>
  <c r="L19" i="10"/>
  <c r="J19" i="10"/>
  <c r="H19" i="10"/>
  <c r="L31" i="33" l="1"/>
  <c r="AV48" i="33"/>
  <c r="AW48" i="33"/>
  <c r="AN56" i="33"/>
  <c r="AO58" i="33"/>
  <c r="BD48" i="33"/>
  <c r="AR48" i="33"/>
  <c r="AH48" i="33"/>
  <c r="AO56" i="33"/>
  <c r="BD56" i="33"/>
  <c r="BA56" i="33"/>
  <c r="AY40" i="33"/>
  <c r="AU40" i="33"/>
  <c r="AS40" i="33"/>
  <c r="AE29" i="33"/>
  <c r="AW58" i="33"/>
  <c r="AZ55" i="33"/>
  <c r="AC48" i="33"/>
  <c r="AE48" i="33"/>
  <c r="AZ48" i="33"/>
  <c r="AP48" i="33"/>
  <c r="AJ56" i="33"/>
  <c r="AM56" i="33"/>
  <c r="AB40" i="33"/>
  <c r="X40" i="33"/>
  <c r="BC40" i="33"/>
  <c r="BA40" i="33"/>
  <c r="AG29" i="33"/>
  <c r="AH40" i="33"/>
  <c r="AD29" i="33"/>
  <c r="AS56" i="33"/>
  <c r="AO55" i="33"/>
  <c r="BB48" i="33"/>
  <c r="AL48" i="33"/>
  <c r="AM48" i="33"/>
  <c r="AX48" i="33"/>
  <c r="AT48" i="33"/>
  <c r="AZ56" i="33"/>
  <c r="AD40" i="33"/>
  <c r="AO40" i="33"/>
  <c r="AJ48" i="33"/>
  <c r="AX56" i="33"/>
  <c r="AD48" i="33"/>
  <c r="AT58" i="33"/>
  <c r="AN58" i="33"/>
  <c r="AA48" i="33"/>
  <c r="AU56" i="33"/>
  <c r="AJ40" i="33"/>
  <c r="AF40" i="33"/>
  <c r="AK58" i="33"/>
  <c r="BD58" i="33"/>
  <c r="AU55" i="33"/>
  <c r="X48" i="33"/>
  <c r="AU48" i="33"/>
  <c r="AI48" i="33"/>
  <c r="Y48" i="33"/>
  <c r="Q40" i="33"/>
  <c r="W29" i="33"/>
  <c r="AI56" i="33"/>
  <c r="AL56" i="33"/>
  <c r="AZ40" i="33"/>
  <c r="AN40" i="33"/>
  <c r="AL40" i="33"/>
  <c r="V31" i="33"/>
  <c r="AP40" i="33"/>
  <c r="Z48" i="33"/>
  <c r="AS58" i="33"/>
  <c r="AM58" i="33"/>
  <c r="AL55" i="33"/>
  <c r="AF48" i="33"/>
  <c r="BC48" i="33"/>
  <c r="AQ48" i="33"/>
  <c r="AX40" i="33"/>
  <c r="AQ56" i="33"/>
  <c r="S40" i="33"/>
  <c r="BD40" i="33"/>
  <c r="BB40" i="33"/>
  <c r="AX58" i="33"/>
  <c r="X31" i="33"/>
  <c r="BB55" i="33"/>
  <c r="AN33" i="33"/>
  <c r="Y33" i="33"/>
  <c r="Q33" i="33"/>
  <c r="AQ33" i="33"/>
  <c r="AJ33" i="33"/>
  <c r="U33" i="33"/>
  <c r="N33" i="33"/>
  <c r="Z33" i="33"/>
  <c r="AV33" i="33"/>
  <c r="S33" i="33"/>
  <c r="L33" i="33"/>
  <c r="AT33" i="33"/>
  <c r="AG33" i="33"/>
  <c r="H28" i="34"/>
  <c r="H29" i="34"/>
  <c r="AO28" i="33"/>
  <c r="AO29" i="33"/>
  <c r="AG56" i="33"/>
  <c r="AH56" i="33"/>
  <c r="BB56" i="33"/>
  <c r="AV56" i="33"/>
  <c r="AR56" i="33"/>
  <c r="BC56" i="33"/>
  <c r="AY56" i="33"/>
  <c r="AP56" i="33"/>
  <c r="Q28" i="33"/>
  <c r="Q29" i="33" s="1"/>
  <c r="AV28" i="34"/>
  <c r="AV29" i="34"/>
  <c r="AT55" i="33"/>
  <c r="AK55" i="33"/>
  <c r="AN55" i="33"/>
  <c r="AS55" i="33"/>
  <c r="Y28" i="33"/>
  <c r="AH55" i="33"/>
  <c r="BC55" i="33"/>
  <c r="AF55" i="33"/>
  <c r="BA55" i="33"/>
  <c r="AP55" i="33"/>
  <c r="AX55" i="33"/>
  <c r="AE55" i="33"/>
  <c r="AG55" i="33"/>
  <c r="AW55" i="33"/>
  <c r="AJ55" i="33"/>
  <c r="BD55" i="33"/>
  <c r="AI55" i="33"/>
  <c r="AR55" i="33"/>
  <c r="AM55" i="33"/>
  <c r="AA31" i="33"/>
  <c r="R31" i="33"/>
  <c r="AU31" i="33"/>
  <c r="AY31" i="33"/>
  <c r="AM31" i="33"/>
  <c r="L28" i="33"/>
  <c r="AL57" i="34"/>
  <c r="AW57" i="34"/>
  <c r="AQ57" i="34"/>
  <c r="BC57" i="34"/>
  <c r="AI57" i="34"/>
  <c r="AO57" i="34"/>
  <c r="AS57" i="34"/>
  <c r="AM57" i="34"/>
  <c r="AX57" i="34"/>
  <c r="AR57" i="34"/>
  <c r="AQ39" i="33"/>
  <c r="V39" i="33"/>
  <c r="BD39" i="33"/>
  <c r="AO39" i="33"/>
  <c r="AB39" i="33"/>
  <c r="BB39" i="33"/>
  <c r="AM39" i="33"/>
  <c r="AF39" i="33"/>
  <c r="Q39" i="33"/>
  <c r="AS39" i="33"/>
  <c r="S39" i="33"/>
  <c r="AP39" i="33"/>
  <c r="AA34" i="33"/>
  <c r="BA58" i="33"/>
  <c r="AV58" i="33"/>
  <c r="BB58" i="33"/>
  <c r="AY58" i="33"/>
  <c r="N34" i="33"/>
  <c r="U34" i="33"/>
  <c r="Z34" i="33"/>
  <c r="AO34" i="33"/>
  <c r="O34" i="33"/>
  <c r="AW40" i="33"/>
  <c r="R40" i="33"/>
  <c r="AL29" i="33"/>
  <c r="T40" i="33"/>
  <c r="AI40" i="33"/>
  <c r="AV40" i="33"/>
  <c r="V40" i="33"/>
  <c r="AK40" i="33"/>
  <c r="I32" i="33"/>
  <c r="AE32" i="33"/>
  <c r="U45" i="33"/>
  <c r="AP45" i="33"/>
  <c r="AF45" i="33"/>
  <c r="AQ58" i="33"/>
  <c r="Z40" i="33"/>
  <c r="Y40" i="33"/>
  <c r="AZ58" i="33"/>
  <c r="AU58" i="33"/>
  <c r="AL34" i="33"/>
  <c r="AS34" i="33"/>
  <c r="AX34" i="33"/>
  <c r="X34" i="33"/>
  <c r="AM34" i="33"/>
  <c r="S34" i="33"/>
  <c r="T34" i="33"/>
  <c r="AR40" i="33"/>
  <c r="P40" i="33"/>
  <c r="AE40" i="33"/>
  <c r="AT40" i="33"/>
  <c r="AL32" i="33"/>
  <c r="P32" i="33"/>
  <c r="F29" i="33"/>
  <c r="AF31" i="33"/>
  <c r="AW31" i="33"/>
  <c r="P31" i="33"/>
  <c r="AP31" i="33"/>
  <c r="U31" i="33"/>
  <c r="AB31" i="33"/>
  <c r="AI31" i="33"/>
  <c r="AX30" i="33"/>
  <c r="L30" i="33"/>
  <c r="F30" i="33"/>
  <c r="F60" i="33" s="1"/>
  <c r="AG30" i="33"/>
  <c r="Z30" i="33"/>
  <c r="W30" i="33"/>
  <c r="AQ30" i="33"/>
  <c r="AJ30" i="33"/>
  <c r="AA30" i="33"/>
  <c r="U30" i="33"/>
  <c r="V30" i="33"/>
  <c r="R30" i="33"/>
  <c r="H30" i="33"/>
  <c r="AN30" i="33"/>
  <c r="AP30" i="33"/>
  <c r="G30" i="33"/>
  <c r="AM30" i="33"/>
  <c r="AV31" i="33"/>
  <c r="O31" i="33"/>
  <c r="Y31" i="33"/>
  <c r="AE31" i="33"/>
  <c r="G31" i="33"/>
  <c r="Q31" i="33"/>
  <c r="J31" i="33"/>
  <c r="Z31" i="33"/>
  <c r="AX31" i="33"/>
  <c r="N31" i="33"/>
  <c r="AC31" i="33"/>
  <c r="T31" i="33"/>
  <c r="AR31" i="33"/>
  <c r="AK31" i="33"/>
  <c r="AQ31" i="33"/>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76" i="34" s="1"/>
  <c r="AY66" i="33"/>
  <c r="AY76" i="33" s="1"/>
  <c r="AM76" i="34"/>
  <c r="BA66" i="33"/>
  <c r="BA76" i="33" s="1"/>
  <c r="BA66" i="34"/>
  <c r="AN31" i="33"/>
  <c r="AO31" i="33"/>
  <c r="AL31" i="33"/>
  <c r="M31" i="33"/>
  <c r="AY34" i="33"/>
  <c r="K34" i="33"/>
  <c r="AQ34" i="33"/>
  <c r="AJ34" i="33"/>
  <c r="AR66" i="33"/>
  <c r="AR76" i="33" s="1"/>
  <c r="AR66" i="34"/>
  <c r="AR76" i="34" s="1"/>
  <c r="AS28" i="34"/>
  <c r="AS29" i="34" s="1"/>
  <c r="AO66" i="34"/>
  <c r="AO76" i="34" s="1"/>
  <c r="AO66" i="33"/>
  <c r="AO76" i="33" s="1"/>
  <c r="AT66" i="34"/>
  <c r="AT76" i="34" s="1"/>
  <c r="AT66" i="33"/>
  <c r="AT76" i="33" s="1"/>
  <c r="AQ55" i="33"/>
  <c r="AY55" i="33"/>
  <c r="AL50" i="33"/>
  <c r="BA76" i="34"/>
  <c r="AN30" i="10"/>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F61" i="33"/>
  <c r="E63" i="33"/>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AQ30" i="10"/>
  <c r="AU30" i="10"/>
  <c r="AY30" i="10"/>
  <c r="AR30" i="10"/>
  <c r="AV30" i="10"/>
  <c r="AZ30" i="10"/>
  <c r="BD30" i="10"/>
  <c r="D35" i="20"/>
  <c r="D36" i="20" s="1"/>
  <c r="D37" i="20" s="1"/>
  <c r="D38" i="20" s="1"/>
  <c r="D39" i="20" s="1"/>
  <c r="D40" i="20" s="1"/>
  <c r="AO30" i="10"/>
  <c r="AS30" i="10"/>
  <c r="AW30" i="10"/>
  <c r="AP30" i="10"/>
  <c r="AT30" i="10"/>
  <c r="AX30" i="10"/>
  <c r="BB30"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E64" i="33" l="1"/>
  <c r="F62" i="33"/>
  <c r="G61" i="33" s="1"/>
  <c r="AR37" i="33"/>
  <c r="AC37" i="33"/>
  <c r="V37" i="33"/>
  <c r="AX37" i="33"/>
  <c r="AM37" i="33"/>
  <c r="AV37" i="33"/>
  <c r="AY37" i="33"/>
  <c r="AJ37" i="33"/>
  <c r="N37" i="33"/>
  <c r="AP37" i="33"/>
  <c r="P37" i="33"/>
  <c r="U37" i="33"/>
  <c r="BD37" i="33"/>
  <c r="AI37" i="33"/>
  <c r="T37" i="33"/>
  <c r="BB37" i="33"/>
  <c r="AO37" i="33"/>
  <c r="Z37" i="33"/>
  <c r="AE37" i="33"/>
  <c r="AS37" i="33"/>
  <c r="AG37" i="33"/>
  <c r="X37" i="33"/>
  <c r="AQ37" i="33"/>
  <c r="AK37" i="33"/>
  <c r="AN37" i="33"/>
  <c r="R37" i="33"/>
  <c r="AB37" i="33"/>
  <c r="AF37" i="33"/>
  <c r="Y37" i="33"/>
  <c r="AA37" i="33"/>
  <c r="M37" i="33"/>
  <c r="Q37" i="33"/>
  <c r="AU37" i="33"/>
  <c r="O37" i="33"/>
  <c r="AL37" i="33"/>
  <c r="BC37" i="33"/>
  <c r="AD37" i="33"/>
  <c r="BA37" i="33"/>
  <c r="S37" i="33"/>
  <c r="AT37" i="33"/>
  <c r="AH37" i="33"/>
  <c r="AZ37" i="33"/>
  <c r="W37" i="33"/>
  <c r="AW37" i="33"/>
  <c r="Z50" i="33"/>
  <c r="AJ50" i="33"/>
  <c r="AV50" i="33"/>
  <c r="AI50" i="33"/>
  <c r="AS50" i="33"/>
  <c r="AW50" i="33"/>
  <c r="AH50" i="33"/>
  <c r="BA50" i="33"/>
  <c r="AG50" i="33"/>
  <c r="AY50" i="33"/>
  <c r="AK50" i="33"/>
  <c r="AR50" i="33"/>
  <c r="AP50" i="33"/>
  <c r="AO50" i="33"/>
  <c r="AD50" i="33"/>
  <c r="BC50" i="33"/>
  <c r="AU50" i="33"/>
  <c r="AQ50" i="33"/>
  <c r="AC50" i="33"/>
  <c r="AM50" i="33"/>
  <c r="BD50" i="33"/>
  <c r="AZ50" i="33"/>
  <c r="AF50" i="33"/>
  <c r="BB50" i="33"/>
  <c r="AA50" i="33"/>
  <c r="AN50" i="33"/>
  <c r="AX50" i="33"/>
  <c r="AB50" i="33"/>
  <c r="J60" i="33"/>
  <c r="AY42" i="33"/>
  <c r="BB42" i="33"/>
  <c r="AM42" i="33"/>
  <c r="X42" i="33"/>
  <c r="AJ42" i="33"/>
  <c r="U42" i="33"/>
  <c r="AQ42" i="33"/>
  <c r="AD42" i="33"/>
  <c r="BD42" i="33"/>
  <c r="AG42" i="33"/>
  <c r="BA42" i="33"/>
  <c r="AE42" i="33"/>
  <c r="Y42" i="33"/>
  <c r="AC42" i="33"/>
  <c r="W42" i="33"/>
  <c r="AZ42" i="33"/>
  <c r="R42" i="33"/>
  <c r="AF42" i="33"/>
  <c r="AP42" i="33"/>
  <c r="BC42" i="33"/>
  <c r="AS42" i="33"/>
  <c r="Z42" i="33"/>
  <c r="AU42" i="33"/>
  <c r="AK42" i="33"/>
  <c r="V42" i="33"/>
  <c r="AT42" i="33"/>
  <c r="AV42" i="33"/>
  <c r="AR42" i="33"/>
  <c r="AH42" i="33"/>
  <c r="AX42" i="33"/>
  <c r="AL42" i="33"/>
  <c r="AN42" i="33"/>
  <c r="AB42" i="33"/>
  <c r="S42" i="33"/>
  <c r="AI42" i="33"/>
  <c r="T42" i="33"/>
  <c r="AW42" i="33"/>
  <c r="AA42" i="33"/>
  <c r="AO42" i="33"/>
  <c r="AE50" i="33"/>
  <c r="G60" i="33"/>
  <c r="AT50" i="33"/>
  <c r="L29" i="33"/>
  <c r="Y29" i="33"/>
  <c r="AI33" i="34"/>
  <c r="AI60" i="34" s="1"/>
  <c r="AB33" i="34"/>
  <c r="U33" i="34"/>
  <c r="AU33" i="34"/>
  <c r="AF33" i="34"/>
  <c r="Q33" i="34"/>
  <c r="Q60" i="34" s="1"/>
  <c r="J33" i="34"/>
  <c r="J60" i="34" s="1"/>
  <c r="T33" i="34"/>
  <c r="T60" i="34" s="1"/>
  <c r="M33" i="34"/>
  <c r="AM33" i="34"/>
  <c r="X33" i="34"/>
  <c r="AA33" i="34"/>
  <c r="I33" i="34"/>
  <c r="I60" i="34" s="1"/>
  <c r="K33" i="34"/>
  <c r="K60" i="34" s="1"/>
  <c r="BA33" i="34"/>
  <c r="BA60" i="34" s="1"/>
  <c r="AL33" i="34"/>
  <c r="W33" i="34"/>
  <c r="AW33" i="34"/>
  <c r="AP33" i="34"/>
  <c r="L33" i="34"/>
  <c r="L60" i="34" s="1"/>
  <c r="N33" i="34"/>
  <c r="N60" i="34" s="1"/>
  <c r="AG33" i="34"/>
  <c r="AG60" i="34" s="1"/>
  <c r="AS33" i="34"/>
  <c r="Y33" i="34"/>
  <c r="AR33" i="34"/>
  <c r="P33" i="34"/>
  <c r="AJ33" i="34"/>
  <c r="AJ60" i="34" s="1"/>
  <c r="V33" i="34"/>
  <c r="V60" i="34" s="1"/>
  <c r="AO33" i="34"/>
  <c r="AO60" i="34" s="1"/>
  <c r="AY33" i="34"/>
  <c r="AE33" i="34"/>
  <c r="AQ33" i="34"/>
  <c r="AK33" i="34"/>
  <c r="O33" i="34"/>
  <c r="AX33" i="34"/>
  <c r="AZ33" i="34"/>
  <c r="AZ60" i="34" s="1"/>
  <c r="AT33" i="34"/>
  <c r="Z33" i="34"/>
  <c r="AD33" i="34"/>
  <c r="S33" i="34"/>
  <c r="AC33" i="34"/>
  <c r="AC60" i="34" s="1"/>
  <c r="AV33" i="34"/>
  <c r="AV60" i="34" s="1"/>
  <c r="AH33" i="34"/>
  <c r="AH60" i="34" s="1"/>
  <c r="AN33" i="34"/>
  <c r="R33" i="34"/>
  <c r="I60" i="33"/>
  <c r="H60" i="33"/>
  <c r="K60" i="33"/>
  <c r="G60" i="34"/>
  <c r="R60" i="34"/>
  <c r="AW60" i="34"/>
  <c r="O60" i="34"/>
  <c r="BC60" i="34"/>
  <c r="U60" i="34"/>
  <c r="AR60" i="34"/>
  <c r="Z60" i="34"/>
  <c r="E63" i="34"/>
  <c r="E64" i="34" s="1"/>
  <c r="F61" i="34"/>
  <c r="BB60" i="34"/>
  <c r="AT60" i="34"/>
  <c r="AB60" i="34"/>
  <c r="Y60" i="34"/>
  <c r="AN60" i="34"/>
  <c r="BD60" i="34"/>
  <c r="AL60" i="34"/>
  <c r="AQ60" i="34"/>
  <c r="AF60" i="34"/>
  <c r="AU60" i="34"/>
  <c r="AY60" i="34"/>
  <c r="AD60" i="34"/>
  <c r="X60" i="34"/>
  <c r="AM60" i="34"/>
  <c r="M60" i="34"/>
  <c r="AS60" i="34"/>
  <c r="AA60" i="34"/>
  <c r="AX60" i="34"/>
  <c r="P60" i="34"/>
  <c r="AE60" i="34"/>
  <c r="AK60" i="34"/>
  <c r="S60" i="34"/>
  <c r="AP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BD36" i="33"/>
  <c r="AV36" i="33"/>
  <c r="AN36" i="33"/>
  <c r="AF36" i="33"/>
  <c r="X36" i="33"/>
  <c r="X60" i="33" s="1"/>
  <c r="P36" i="33"/>
  <c r="AW36" i="33"/>
  <c r="AO36" i="33"/>
  <c r="AG36" i="33"/>
  <c r="Y36" i="33"/>
  <c r="Q36" i="33"/>
  <c r="AX36" i="33"/>
  <c r="AP36" i="33"/>
  <c r="AH36" i="33"/>
  <c r="Z36" i="33"/>
  <c r="R36" i="33"/>
  <c r="BA36" i="33"/>
  <c r="AS36" i="33"/>
  <c r="AK36" i="33"/>
  <c r="AC36" i="33"/>
  <c r="U36" i="33"/>
  <c r="M36" i="33"/>
  <c r="M60" i="33" s="1"/>
  <c r="BB36" i="33"/>
  <c r="AT36" i="33"/>
  <c r="AL36" i="33"/>
  <c r="AD36" i="33"/>
  <c r="V36" i="33"/>
  <c r="V60" i="33" s="1"/>
  <c r="N36" i="33"/>
  <c r="N60" i="33" s="1"/>
  <c r="AJ36" i="33"/>
  <c r="AQ36" i="33"/>
  <c r="AZ36" i="33"/>
  <c r="T36" i="33"/>
  <c r="AR36" i="33"/>
  <c r="AY36" i="33"/>
  <c r="AA36" i="33"/>
  <c r="AB36" i="33"/>
  <c r="AI36" i="33"/>
  <c r="L36" i="33"/>
  <c r="L60" i="33" s="1"/>
  <c r="S36" i="33"/>
  <c r="AA29" i="33"/>
  <c r="D41" i="20"/>
  <c r="H12" i="2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G62" i="33" l="1"/>
  <c r="H61" i="33" s="1"/>
  <c r="F63" i="33"/>
  <c r="F64" i="33" s="1"/>
  <c r="AG60" i="33"/>
  <c r="AR60" i="33"/>
  <c r="AK60" i="33"/>
  <c r="S60" i="33"/>
  <c r="Q60" i="33"/>
  <c r="R60" i="33"/>
  <c r="AA60" i="33"/>
  <c r="AW60" i="33"/>
  <c r="O60" i="33"/>
  <c r="P60" i="33"/>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E30" i="10"/>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63" i="34" l="1"/>
  <c r="F64" i="34" s="1"/>
  <c r="H63" i="33"/>
  <c r="H64" i="33" s="1"/>
  <c r="F66" i="34"/>
  <c r="F76" i="34" s="1"/>
  <c r="F66" i="33"/>
  <c r="F76" i="33" s="1"/>
  <c r="F77" i="33" s="1"/>
  <c r="F80" i="33" s="1"/>
  <c r="F81" i="33" s="1"/>
  <c r="G62" i="34"/>
  <c r="H61" i="34" s="1"/>
  <c r="I62" i="33"/>
  <c r="J61" i="33" s="1"/>
  <c r="D43" i="20"/>
  <c r="J12" i="20"/>
  <c r="F30" i="10"/>
  <c r="F14" i="10" s="1"/>
  <c r="BC14" i="10"/>
  <c r="AY14" i="10"/>
  <c r="AW14" i="10"/>
  <c r="AU14" i="10"/>
  <c r="AS14" i="10"/>
  <c r="AQ14" i="10"/>
  <c r="AO14" i="10"/>
  <c r="AM14" i="10"/>
  <c r="E14" i="10"/>
  <c r="BA14" i="10"/>
  <c r="BD14" i="10"/>
  <c r="BB14" i="10"/>
  <c r="AZ14" i="10"/>
  <c r="AX14" i="10"/>
  <c r="AV14" i="10"/>
  <c r="AT14" i="10"/>
  <c r="AR14" i="10"/>
  <c r="AP14" i="10"/>
  <c r="AN14" i="10"/>
  <c r="F77" i="34" l="1"/>
  <c r="F80" i="34" s="1"/>
  <c r="F81" i="34" s="1"/>
  <c r="G66" i="34"/>
  <c r="G76" i="34" s="1"/>
  <c r="G66" i="33"/>
  <c r="G76" i="33" s="1"/>
  <c r="G77" i="33" s="1"/>
  <c r="G80" i="33" s="1"/>
  <c r="G81" i="33" s="1"/>
  <c r="I63" i="33"/>
  <c r="I64" i="33" s="1"/>
  <c r="G63" i="34"/>
  <c r="G64" i="34" s="1"/>
  <c r="H62" i="34"/>
  <c r="I61" i="34" s="1"/>
  <c r="J62" i="33"/>
  <c r="K61" i="33" s="1"/>
  <c r="D44" i="20"/>
  <c r="K12" i="20"/>
  <c r="G30" i="10"/>
  <c r="G14" i="10" s="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G77" i="34" l="1"/>
  <c r="G80" i="34" s="1"/>
  <c r="G81" i="34" s="1"/>
  <c r="J63" i="33"/>
  <c r="J64" i="33" s="1"/>
  <c r="H63" i="34"/>
  <c r="H64" i="34" s="1"/>
  <c r="H66" i="33"/>
  <c r="H76" i="33" s="1"/>
  <c r="H77" i="33" s="1"/>
  <c r="H80" i="33" s="1"/>
  <c r="H81" i="33" s="1"/>
  <c r="H66" i="34"/>
  <c r="H76" i="34" s="1"/>
  <c r="I62" i="34"/>
  <c r="J61" i="34" s="1"/>
  <c r="K62" i="33"/>
  <c r="L61" i="33" s="1"/>
  <c r="D45" i="20"/>
  <c r="L12" i="20"/>
  <c r="H30" i="10"/>
  <c r="H14" i="10" s="1"/>
  <c r="H24" i="10" s="1"/>
  <c r="F24" i="10"/>
  <c r="G24" i="10"/>
  <c r="AM24" i="10"/>
  <c r="AN24" i="10"/>
  <c r="AO24" i="10"/>
  <c r="AP24" i="10"/>
  <c r="AQ24" i="10"/>
  <c r="AR24" i="10"/>
  <c r="AS24" i="10"/>
  <c r="AT24" i="10"/>
  <c r="AU24" i="10"/>
  <c r="AV24" i="10"/>
  <c r="AW24" i="10"/>
  <c r="AX24" i="10"/>
  <c r="AY24" i="10"/>
  <c r="AZ24" i="10"/>
  <c r="BA24" i="10"/>
  <c r="BB24" i="10"/>
  <c r="BC24" i="10"/>
  <c r="BD24" i="10"/>
  <c r="E24" i="10"/>
  <c r="H77" i="34" l="1"/>
  <c r="H80" i="34" s="1"/>
  <c r="H81" i="34" s="1"/>
  <c r="I66" i="33"/>
  <c r="I76" i="33" s="1"/>
  <c r="I77" i="33" s="1"/>
  <c r="I80" i="33" s="1"/>
  <c r="I81" i="33" s="1"/>
  <c r="I66" i="34"/>
  <c r="I76" i="34" s="1"/>
  <c r="I63" i="34"/>
  <c r="I64" i="34" s="1"/>
  <c r="J62" i="34"/>
  <c r="K61" i="34" s="1"/>
  <c r="K63" i="33"/>
  <c r="K64" i="33" s="1"/>
  <c r="L62" i="33"/>
  <c r="M61" i="33" s="1"/>
  <c r="D46" i="20"/>
  <c r="M12" i="20"/>
  <c r="I30" i="10"/>
  <c r="I14" i="10" s="1"/>
  <c r="I24" i="10" s="1"/>
  <c r="I77" i="34" l="1"/>
  <c r="I80" i="34" s="1"/>
  <c r="I81" i="34" s="1"/>
  <c r="J63" i="34"/>
  <c r="J64" i="34" s="1"/>
  <c r="J66" i="34"/>
  <c r="J76" i="34" s="1"/>
  <c r="J66" i="33"/>
  <c r="J76" i="33" s="1"/>
  <c r="J77" i="33" s="1"/>
  <c r="J80" i="33" s="1"/>
  <c r="J81" i="33" s="1"/>
  <c r="L63" i="33"/>
  <c r="L64" i="33" s="1"/>
  <c r="K62" i="34"/>
  <c r="L61" i="34" s="1"/>
  <c r="M62" i="33"/>
  <c r="N61" i="33" s="1"/>
  <c r="D47" i="20"/>
  <c r="N12" i="20"/>
  <c r="J30" i="10"/>
  <c r="J14" i="10" s="1"/>
  <c r="J24" i="10" s="1"/>
  <c r="J77" i="34" l="1"/>
  <c r="J80" i="34" s="1"/>
  <c r="J81" i="34" s="1"/>
  <c r="K66" i="34"/>
  <c r="K76" i="34" s="1"/>
  <c r="K66" i="33"/>
  <c r="K76" i="33" s="1"/>
  <c r="K77" i="33" s="1"/>
  <c r="K80" i="33" s="1"/>
  <c r="K81" i="33" s="1"/>
  <c r="K63" i="34"/>
  <c r="K64" i="34" s="1"/>
  <c r="M63" i="33"/>
  <c r="M64" i="33" s="1"/>
  <c r="L62" i="34"/>
  <c r="M61" i="34" s="1"/>
  <c r="N62" i="33"/>
  <c r="O61" i="33" s="1"/>
  <c r="K30" i="10"/>
  <c r="K14" i="10" s="1"/>
  <c r="K24" i="10"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30" i="10"/>
  <c r="L14" i="10" s="1"/>
  <c r="L24" i="10" s="1"/>
  <c r="L81" i="34" l="1"/>
  <c r="O63" i="33"/>
  <c r="O64" i="33" s="1"/>
  <c r="M66" i="34"/>
  <c r="M76" i="34" s="1"/>
  <c r="M66" i="33"/>
  <c r="M76" i="33" s="1"/>
  <c r="M77" i="33" s="1"/>
  <c r="M80" i="33" s="1"/>
  <c r="M81" i="33" s="1"/>
  <c r="M63" i="34"/>
  <c r="M64" i="34" s="1"/>
  <c r="N62" i="34"/>
  <c r="O61" i="34" s="1"/>
  <c r="P62" i="33"/>
  <c r="Q61" i="33" s="1"/>
  <c r="D50" i="20"/>
  <c r="Q12" i="20"/>
  <c r="M30" i="10"/>
  <c r="M14" i="10" s="1"/>
  <c r="M24" i="10" s="1"/>
  <c r="M77" i="34" l="1"/>
  <c r="M80" i="34" s="1"/>
  <c r="M81" i="34" s="1"/>
  <c r="N63" i="34"/>
  <c r="N64" i="34" s="1"/>
  <c r="N66" i="34"/>
  <c r="N76" i="34" s="1"/>
  <c r="N66" i="33"/>
  <c r="N76" i="33" s="1"/>
  <c r="N77" i="33" s="1"/>
  <c r="N80" i="33" s="1"/>
  <c r="N81" i="33" s="1"/>
  <c r="P63" i="33"/>
  <c r="P64" i="33" s="1"/>
  <c r="O62" i="34"/>
  <c r="P61" i="34" s="1"/>
  <c r="Q62" i="33"/>
  <c r="R61" i="33" s="1"/>
  <c r="R12" i="20"/>
  <c r="D51" i="20"/>
  <c r="N30" i="10"/>
  <c r="N14" i="10" s="1"/>
  <c r="N24" i="10" s="1"/>
  <c r="N77" i="34" l="1"/>
  <c r="N80" i="34" s="1"/>
  <c r="N81" i="34" s="1"/>
  <c r="Q63" i="33"/>
  <c r="Q64" i="33" s="1"/>
  <c r="O66" i="34"/>
  <c r="O76" i="34" s="1"/>
  <c r="O66" i="33"/>
  <c r="O76" i="33" s="1"/>
  <c r="O77" i="33" s="1"/>
  <c r="O80" i="33" s="1"/>
  <c r="O81" i="33" s="1"/>
  <c r="O63" i="34"/>
  <c r="O64" i="34" s="1"/>
  <c r="P62" i="34"/>
  <c r="Q61" i="34" s="1"/>
  <c r="R62" i="33"/>
  <c r="S61" i="33" s="1"/>
  <c r="O30" i="10"/>
  <c r="O14" i="10" s="1"/>
  <c r="O24" i="10" s="1"/>
  <c r="D52" i="20"/>
  <c r="S12" i="20"/>
  <c r="O77" i="34" l="1"/>
  <c r="O80" i="34" s="1"/>
  <c r="O81" i="34" s="1"/>
  <c r="R63" i="33"/>
  <c r="R64" i="33" s="1"/>
  <c r="P66" i="33"/>
  <c r="P76" i="33" s="1"/>
  <c r="P77" i="33" s="1"/>
  <c r="P80" i="33" s="1"/>
  <c r="P81" i="33" s="1"/>
  <c r="P66" i="34"/>
  <c r="P76" i="34" s="1"/>
  <c r="P63" i="34"/>
  <c r="P64" i="34" s="1"/>
  <c r="Q62" i="34"/>
  <c r="R61" i="34" s="1"/>
  <c r="S62" i="33"/>
  <c r="T61" i="33" s="1"/>
  <c r="P30" i="10"/>
  <c r="P14" i="10" s="1"/>
  <c r="P24" i="10" s="1"/>
  <c r="D53" i="20"/>
  <c r="T12" i="20"/>
  <c r="S63" i="33" l="1"/>
  <c r="S64" i="33" s="1"/>
  <c r="P77" i="34"/>
  <c r="P80" i="34" s="1"/>
  <c r="P81" i="34" s="1"/>
  <c r="Q63" i="34"/>
  <c r="Q64" i="34" s="1"/>
  <c r="Q66" i="33"/>
  <c r="Q76" i="33" s="1"/>
  <c r="Q77" i="33" s="1"/>
  <c r="Q80" i="33" s="1"/>
  <c r="Q81" i="33" s="1"/>
  <c r="Q66" i="34"/>
  <c r="Q76" i="34" s="1"/>
  <c r="R62" i="34"/>
  <c r="S61" i="34" s="1"/>
  <c r="T62" i="33"/>
  <c r="U61" i="33" s="1"/>
  <c r="Q30" i="10"/>
  <c r="Q14" i="10" s="1"/>
  <c r="Q24" i="10" s="1"/>
  <c r="D54" i="20"/>
  <c r="U12" i="20"/>
  <c r="Q77" i="34" l="1"/>
  <c r="Q80" i="34" s="1"/>
  <c r="Q81" i="34" s="1"/>
  <c r="T63" i="33"/>
  <c r="T64" i="33" s="1"/>
  <c r="R63" i="34"/>
  <c r="R64" i="34" s="1"/>
  <c r="R66" i="33"/>
  <c r="R76" i="33" s="1"/>
  <c r="R77" i="33" s="1"/>
  <c r="R80" i="33" s="1"/>
  <c r="R81" i="33" s="1"/>
  <c r="R66" i="34"/>
  <c r="R76" i="34" s="1"/>
  <c r="S62" i="34"/>
  <c r="T61" i="34" s="1"/>
  <c r="U62" i="33"/>
  <c r="V61" i="33" s="1"/>
  <c r="R30" i="10"/>
  <c r="R14" i="10" s="1"/>
  <c r="R24" i="10"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S30" i="10"/>
  <c r="S14" i="10" s="1"/>
  <c r="S24" i="10" s="1"/>
  <c r="D56" i="20"/>
  <c r="W12" i="20"/>
  <c r="S81" i="34" l="1"/>
  <c r="V63" i="33"/>
  <c r="V64" i="33" s="1"/>
  <c r="T66" i="33"/>
  <c r="T76" i="33" s="1"/>
  <c r="T77" i="33" s="1"/>
  <c r="T80" i="33" s="1"/>
  <c r="T81" i="33" s="1"/>
  <c r="T66" i="34"/>
  <c r="T76" i="34" s="1"/>
  <c r="T63" i="34"/>
  <c r="T64" i="34" s="1"/>
  <c r="U62" i="34"/>
  <c r="V61" i="34" s="1"/>
  <c r="W62" i="33"/>
  <c r="X61" i="33" s="1"/>
  <c r="T30" i="10"/>
  <c r="T14" i="10" s="1"/>
  <c r="T24" i="10" s="1"/>
  <c r="D57" i="20"/>
  <c r="X12" i="20"/>
  <c r="W63" i="33" l="1"/>
  <c r="W64" i="33" s="1"/>
  <c r="T77" i="34"/>
  <c r="T80" i="34" s="1"/>
  <c r="T81" i="34" s="1"/>
  <c r="U63" i="34"/>
  <c r="U64" i="34" s="1"/>
  <c r="U66" i="33"/>
  <c r="U76" i="33" s="1"/>
  <c r="U77" i="33" s="1"/>
  <c r="U80" i="33" s="1"/>
  <c r="U81" i="33" s="1"/>
  <c r="U66" i="34"/>
  <c r="U76" i="34" s="1"/>
  <c r="V62" i="34"/>
  <c r="W61" i="34" s="1"/>
  <c r="X62" i="33"/>
  <c r="Y61" i="33" s="1"/>
  <c r="U30" i="10"/>
  <c r="U14" i="10" s="1"/>
  <c r="U24" i="10"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30" i="10"/>
  <c r="V14" i="10" s="1"/>
  <c r="V24" i="10" s="1"/>
  <c r="V77" i="34" l="1"/>
  <c r="V80" i="34" s="1"/>
  <c r="V81" i="34" s="1"/>
  <c r="W66" i="34"/>
  <c r="W76" i="34" s="1"/>
  <c r="W66" i="33"/>
  <c r="W76" i="33" s="1"/>
  <c r="W77" i="33" s="1"/>
  <c r="W80" i="33" s="1"/>
  <c r="W81" i="33" s="1"/>
  <c r="W63" i="34"/>
  <c r="W64" i="34" s="1"/>
  <c r="X62" i="34"/>
  <c r="Y61" i="34" s="1"/>
  <c r="Y63" i="33"/>
  <c r="Y64" i="33" s="1"/>
  <c r="Z62" i="33"/>
  <c r="AA61" i="33" s="1"/>
  <c r="D60" i="20"/>
  <c r="AA12" i="20"/>
  <c r="W30" i="10"/>
  <c r="W14" i="10" s="1"/>
  <c r="W24" i="10" s="1"/>
  <c r="W77" i="34" l="1"/>
  <c r="W80" i="34" s="1"/>
  <c r="W81" i="34" s="1"/>
  <c r="Z63" i="33"/>
  <c r="Z64" i="33" s="1"/>
  <c r="X66" i="34"/>
  <c r="X76" i="34" s="1"/>
  <c r="X66" i="33"/>
  <c r="X76" i="33" s="1"/>
  <c r="X77" i="33" s="1"/>
  <c r="X80" i="33" s="1"/>
  <c r="X81" i="33" s="1"/>
  <c r="X63" i="34"/>
  <c r="X64" i="34" s="1"/>
  <c r="Y62" i="34"/>
  <c r="Z61" i="34" s="1"/>
  <c r="AA62" i="33"/>
  <c r="AB61" i="33" s="1"/>
  <c r="D61" i="20"/>
  <c r="AB12" i="20"/>
  <c r="X30" i="10"/>
  <c r="X14" i="10" s="1"/>
  <c r="X24" i="10" s="1"/>
  <c r="X77" i="34" l="1"/>
  <c r="X80" i="34" s="1"/>
  <c r="X81" i="34" s="1"/>
  <c r="AA63" i="33"/>
  <c r="AA64" i="33" s="1"/>
  <c r="Y66" i="34"/>
  <c r="Y76" i="34" s="1"/>
  <c r="Y66" i="33"/>
  <c r="Y76" i="33" s="1"/>
  <c r="Y77" i="33" s="1"/>
  <c r="Y80" i="33" s="1"/>
  <c r="Y81" i="33" s="1"/>
  <c r="Y63" i="34"/>
  <c r="Y64" i="34" s="1"/>
  <c r="Z62" i="34"/>
  <c r="AA61" i="34" s="1"/>
  <c r="AB62" i="33"/>
  <c r="AC61" i="33" s="1"/>
  <c r="D62" i="20"/>
  <c r="AC12" i="20"/>
  <c r="Y30" i="10"/>
  <c r="Y14" i="10" s="1"/>
  <c r="Y24" i="10" s="1"/>
  <c r="Y77" i="34" l="1"/>
  <c r="Y80" i="34" s="1"/>
  <c r="Y81" i="34" s="1"/>
  <c r="Z63" i="34"/>
  <c r="Z64" i="34" s="1"/>
  <c r="AB63" i="33"/>
  <c r="AB64" i="33" s="1"/>
  <c r="Z66" i="34"/>
  <c r="Z76" i="34" s="1"/>
  <c r="Z66" i="33"/>
  <c r="Z76" i="33" s="1"/>
  <c r="Z77" i="33" s="1"/>
  <c r="Z80" i="33" s="1"/>
  <c r="Z81" i="33" s="1"/>
  <c r="AA62" i="34"/>
  <c r="AB61" i="34" s="1"/>
  <c r="AC62" i="33"/>
  <c r="AD61" i="33" s="1"/>
  <c r="D63" i="20"/>
  <c r="AD12" i="20"/>
  <c r="Z30" i="10"/>
  <c r="Z14" i="10" s="1"/>
  <c r="Z24" i="10" s="1"/>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A30" i="10"/>
  <c r="AA14" i="10" s="1"/>
  <c r="AA24" i="10" s="1"/>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30" i="10"/>
  <c r="AB14" i="10" s="1"/>
  <c r="AB24" i="10" s="1"/>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30" i="10"/>
  <c r="AC14" i="10" s="1"/>
  <c r="AC24" i="10" s="1"/>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30" i="10"/>
  <c r="AD14" i="10" s="1"/>
  <c r="AD24" i="10" s="1"/>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30" i="10"/>
  <c r="AE14" i="10" s="1"/>
  <c r="AE24" i="10" s="1"/>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F30" i="10"/>
  <c r="AF14" i="10" s="1"/>
  <c r="AF24" i="10" s="1"/>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G30" i="10"/>
  <c r="AG14" i="10" s="1"/>
  <c r="AG24" i="10" s="1"/>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30" i="10"/>
  <c r="AH14" i="10" s="1"/>
  <c r="AH24" i="10" s="1"/>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30" i="10"/>
  <c r="AI14" i="10" s="1"/>
  <c r="AI24" i="10" s="1"/>
  <c r="AI81" i="34" l="1"/>
  <c r="C5" i="34" s="1"/>
  <c r="H29" i="29" s="1"/>
  <c r="AJ63" i="34"/>
  <c r="AJ64" i="34" s="1"/>
  <c r="AL63" i="33"/>
  <c r="AL64" i="33" s="1"/>
  <c r="AJ66" i="34"/>
  <c r="AJ76" i="34" s="1"/>
  <c r="AJ66" i="33"/>
  <c r="AJ76" i="33" s="1"/>
  <c r="AJ77" i="33" s="1"/>
  <c r="AJ80" i="33" s="1"/>
  <c r="AJ81" i="33" s="1"/>
  <c r="AK62" i="34"/>
  <c r="AL61" i="34" s="1"/>
  <c r="AM62" i="33"/>
  <c r="AN61" i="33" s="1"/>
  <c r="D73" i="20"/>
  <c r="AN12" i="20"/>
  <c r="AJ30" i="10"/>
  <c r="AJ14" i="10" s="1"/>
  <c r="AJ24" i="10" s="1"/>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30" i="10"/>
  <c r="AK14" i="10" s="1"/>
  <c r="AK24" i="10" s="1"/>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30" i="10"/>
  <c r="AL14" i="10" s="1"/>
  <c r="AL24" i="10"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R62" i="33"/>
  <c r="AS61" i="33" s="1"/>
  <c r="AQ81" i="33" l="1"/>
  <c r="C6" i="33" s="1"/>
  <c r="I28" i="29" s="1"/>
  <c r="AO81" i="34"/>
  <c r="AP63" i="34"/>
  <c r="AP64" i="34" s="1"/>
  <c r="AP77" i="34" s="1"/>
  <c r="AP80" i="34" s="1"/>
  <c r="AQ62" i="34"/>
  <c r="AR61" i="34" s="1"/>
  <c r="AR63" i="33"/>
  <c r="AR64" i="33" s="1"/>
  <c r="AR77" i="33" s="1"/>
  <c r="AR80" i="33" s="1"/>
  <c r="AS62" i="33"/>
  <c r="AT61" i="33" s="1"/>
  <c r="AR81" i="33" l="1"/>
  <c r="AP81" i="34"/>
  <c r="AS63" i="33"/>
  <c r="AS64" i="33" s="1"/>
  <c r="AS77" i="33" s="1"/>
  <c r="AS80" i="33" s="1"/>
  <c r="AQ63" i="34"/>
  <c r="AQ64" i="34" s="1"/>
  <c r="AQ77" i="34" s="1"/>
  <c r="AQ80" i="34" s="1"/>
  <c r="AQ81" i="34" s="1"/>
  <c r="C6" i="34" s="1"/>
  <c r="I29" i="29" s="1"/>
  <c r="AR62" i="34"/>
  <c r="AS61" i="34" s="1"/>
  <c r="AT62" i="33"/>
  <c r="AU61" i="33" s="1"/>
  <c r="AS81" i="33" l="1"/>
  <c r="AR63" i="34"/>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C18" authorId="0" shapeId="0" xr:uid="{298729D6-75F6-4B2E-8B61-3700D8A46305}">
      <text>
        <r>
          <rPr>
            <b/>
            <sz val="9"/>
            <color indexed="81"/>
            <rFont val="Tahoma"/>
            <family val="2"/>
          </rPr>
          <t>Simpson, Alannah:</t>
        </r>
        <r>
          <rPr>
            <sz val="9"/>
            <color indexed="81"/>
            <rFont val="Tahoma"/>
            <family val="2"/>
          </rPr>
          <t xml:space="preserve">
red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C8" authorId="0" shapeId="0" xr:uid="{E4FC3694-748C-400F-BCBD-28B31D81111D}">
      <text>
        <r>
          <rPr>
            <b/>
            <sz val="9"/>
            <color indexed="81"/>
            <rFont val="Tahoma"/>
            <family val="2"/>
          </rPr>
          <t>Simpson, Alannah:</t>
        </r>
        <r>
          <rPr>
            <sz val="9"/>
            <color indexed="81"/>
            <rFont val="Tahoma"/>
            <family val="2"/>
          </rPr>
          <t xml:space="preserve">
diesel generator charging battery</t>
        </r>
      </text>
    </comment>
    <comment ref="C21" authorId="0" shapeId="0" xr:uid="{233AD2AB-A74F-4F1A-A85D-3DCFE7B8D7AA}">
      <text>
        <r>
          <rPr>
            <b/>
            <sz val="9"/>
            <color indexed="81"/>
            <rFont val="Tahoma"/>
            <family val="2"/>
          </rPr>
          <t>Simpson, Alannah:</t>
        </r>
        <r>
          <rPr>
            <sz val="9"/>
            <color indexed="81"/>
            <rFont val="Tahoma"/>
            <family val="2"/>
          </rPr>
          <t xml:space="preserve">
red Diesel</t>
        </r>
      </text>
    </comment>
    <comment ref="D22" authorId="0" shapeId="0" xr:uid="{53BDBF18-444E-4FDC-891E-B9C5D49554D6}">
      <text>
        <r>
          <rPr>
            <b/>
            <sz val="9"/>
            <color indexed="81"/>
            <rFont val="Tahoma"/>
            <family val="2"/>
          </rPr>
          <t>Simpson, Alannah:</t>
        </r>
        <r>
          <rPr>
            <sz val="9"/>
            <color indexed="81"/>
            <rFont val="Tahoma"/>
            <family val="2"/>
          </rPr>
          <t xml:space="preserve">
confirmed with Grant - 24/01/20</t>
        </r>
      </text>
    </comment>
    <comment ref="D25" authorId="0" shapeId="0" xr:uid="{86DEE484-8800-4BD7-B764-BC0433379E67}">
      <text>
        <r>
          <rPr>
            <b/>
            <sz val="9"/>
            <color indexed="81"/>
            <rFont val="Tahoma"/>
            <family val="2"/>
          </rPr>
          <t>Simpson, Alannah:</t>
        </r>
        <r>
          <rPr>
            <sz val="9"/>
            <color indexed="81"/>
            <rFont val="Tahoma"/>
            <family val="2"/>
          </rPr>
          <t xml:space="preserve">
Confirmed wth Grant - 24/01/20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7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<sst xmlns="http://schemas.openxmlformats.org/spreadsheetml/2006/main" count="909" uniqueCount="400">
  <si>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</si>
  <si>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</si>
  <si>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</si>
  <si>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</si>
  <si>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</si>
  <si>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</si>
  <si>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</si>
  <si>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</si>
  <si>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</si>
  <si>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</si>
  <si>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</si>
  <si>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</si>
  <si>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</si>
  <si>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</si>
  <si>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</si>
  <si>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</si>
  <si>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</si>
  <si>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</si>
  <si>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</si>
  <si>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</si>
  <si>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</si>
  <si>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</si>
  <si>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</si>
  <si>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</si>
  <si>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</si>
  <si>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</si>
  <si>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</si>
  <si>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</si>
  <si>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</si>
  <si>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</si>
  <si>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</si>
  <si>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</si>
  <si>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</si>
  <si>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</si>
  <si>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</si>
  <si>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</si>
  <si>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</si>
  <si>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</si>
  <si>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</si>
  <si>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</si>
  <si>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</si>
  <si>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</si>
  <si>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</si>
  <si>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</si>
  <si>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</si>
  <si>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</si>
  <si>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</si>
  <si>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</si>
  <si>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</si>
  <si>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</si>
  <si>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</si>
  <si>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</si>
  <si>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</si>
  <si>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</si>
  <si>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</si>
  <si>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</si>
  <si>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</si>
  <si>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</si>
  <si>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</si>
  <si>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</si>
  <si>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</si>
  <si>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</si>
  <si>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</si>
  <si>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</si>
  <si>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</si>
  <si>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</si>
  <si>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</si>
  <si>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</si>
  <si>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</si>
  <si>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</si>
  <si>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</si>
  <si>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</si>
  <si>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</si>
  <si>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</si>
  <si>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</si>
  <si>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</si>
  <si>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</si>
  <si>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</si>
  <si>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</si>
  <si>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</si>
  <si>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</si>
  <si>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</si>
  <si>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</si>
  <si>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</si>
  <si>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</si>
  <si>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</si>
  <si>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</si>
  <si>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</si>
  <si>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</si>
  <si>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</si>
  <si>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</si>
  <si>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</si>
  <si>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</si>
  <si>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</si>
  <si>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</si>
  <si>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</si>
  <si>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</si>
  <si>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</si>
  <si>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</si>
  <si>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</si>
  <si>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</si>
  <si>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</si>
  <si>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</si>
  <si>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</si>
  <si>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</si>
  <si>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</si>
  <si>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</si>
  <si>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</si>
  <si>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</si>
  <si>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</si>
  <si>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</si>
  <si>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</si>
  <si>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</si>
  <si>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</si>
  <si>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</si>
  <si>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</si>
  <si>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</si>
  <si>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</si>
  <si>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</si>
  <si>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</si>
  <si>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</si>
  <si>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</si>
  <si>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</si>
  <si>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</si>
  <si>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</si>
  <si>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</si>
  <si>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</si>
  <si>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</si>
  <si>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</si>
  <si>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</si>
  <si>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</si>
  <si>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</si>
  <si>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</si>
  <si>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</si>
  <si>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</si>
  <si>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</si>
  <si>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</si>
  <si>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</si>
  <si>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</si>
  <si>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</si>
  <si>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</si>
  <si>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</si>
  <si>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</si>
  <si>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</si>
  <si>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</si>
  <si>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</si>
  <si>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</si>
  <si>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</si>
  <si>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</si>
  <si>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</si>
  <si>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</si>
  <si>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</si>
  <si>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</si>
  <si>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</si>
  <si>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</si>
  <si>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</si>
  <si>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</si>
  <si>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</si>
  <si>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</si>
  <si>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</si>
  <si>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</si>
  <si>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</si>
  <si>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</si>
  <si>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</si>
  <si>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</si>
  <si>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</si>
  <si>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</si>
  <si>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</si>
  <si>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</si>
  <si>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</si>
  <si>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</si>
  <si>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</si>
  <si>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</si>
  <si>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</si>
  <si>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</si>
  <si>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</si>
  <si>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</si>
  <si>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</si>
  <si>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</si>
  <si>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</si>
  <si>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</si>
  <si>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</si>
  <si>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</si>
  <si>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</si>
  <si>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</si>
  <si>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</si>
  <si>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</si>
  <si>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</si>
  <si>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</si>
  <si>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</si>
  <si>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</si>
  <si>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</si>
  <si>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</si>
  <si>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</si>
  <si>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</si>
  <si>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</si>
  <si>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</si>
  <si>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</si>
  <si>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</si>
  <si>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</si>
  <si>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</si>
  <si>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</si>
  <si>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</si>
  <si>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</si>
  <si>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</si>
  <si>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</si>
  <si>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</si>
  <si>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</si>
  <si>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</si>
  <si>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</si>
  <si>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</si>
  <si>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</si>
  <si>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</si>
  <si>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</si>
  <si>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</si>
  <si>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</si>
  <si>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</si>
  <si>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</si>
  <si>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</si>
  <si>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</si>
  <si>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</si>
  <si>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</si>
  <si>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</si>
  <si>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</si>
  <si>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</si>
  <si>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</si>
  <si>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</si>
  <si>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</si>
  <si>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</si>
  <si>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</si>
  <si>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</si>
  <si>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</si>
  <si>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</si>
  <si>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</si>
  <si>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</si>
  <si>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</si>
  <si>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</si>
  <si>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</si>
  <si>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</si>
  <si>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</si>
  <si>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</si>
  <si>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</si>
  <si>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</si>
  <si>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</si>
  <si>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</si>
  <si>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</si>
  <si>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</si>
  <si>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</si>
  <si>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</si>
  <si>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</si>
  <si>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</si>
  <si>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</si>
  <si>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</si>
  <si>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</si>
  <si>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</si>
  <si>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</si>
  <si>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</si>
  <si>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</si>
  <si>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</si>
  <si>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</si>
  <si>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</si>
  <si>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</si>
  <si>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</si>
  <si>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</si>
  <si>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</si>
  <si>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</si>
  <si>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</si>
  <si>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</si>
  <si>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</si>
  <si>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</si>
  <si>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</si>
  <si>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</si>
  <si>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</si>
  <si>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</si>
  <si>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</si>
  <si>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</si>
  <si>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</si>
  <si>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</si>
  <si>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</si>
  <si>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</si>
  <si>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</si>
  <si>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</si>
  <si>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</si>
  <si>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</si>
  <si>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</si>
  <si>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</si>
  <si>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</si>
  <si>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</si>
  <si>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</si>
  <si>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</si>
  <si>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</si>
  <si>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</si>
  <si>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</si>
  <si>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</si>
  <si>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</si>
  <si>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</si>
  <si>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</si>
  <si>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</si>
  <si>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</si>
  <si>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</si>
  <si>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</si>
  <si>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</si>
  <si>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</si>
  <si>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Baseline scenario</t>
  </si>
  <si>
    <t>Working baseline</t>
  </si>
  <si>
    <t>Show any calculation used to derive the values in your baseline scenario</t>
  </si>
  <si>
    <t>Societal costs</t>
  </si>
  <si>
    <t>Societal costs (£m)</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</si>
  <si>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</si>
  <si>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</si>
  <si>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</si>
  <si>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</si>
  <si>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</si>
  <si>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</si>
  <si>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</si>
  <si>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</si>
  <si>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</si>
  <si>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</si>
  <si>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</si>
  <si>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</si>
  <si>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</si>
  <si>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</si>
  <si>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</si>
  <si>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</si>
  <si>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</si>
  <si>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</si>
  <si>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</si>
  <si>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</si>
  <si>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</si>
  <si>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</si>
  <si>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</si>
  <si>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</si>
  <si>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</si>
  <si>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</si>
  <si>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</si>
  <si>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</si>
  <si>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</si>
  <si>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</si>
  <si>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</si>
  <si>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</si>
  <si>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</si>
  <si>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</si>
  <si>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</si>
  <si>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</si>
  <si>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</si>
  <si>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</si>
  <si>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</si>
  <si>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</si>
  <si>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</si>
  <si>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</si>
  <si>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rPr>
        <b/>
        <sz val="10"/>
        <color theme="1"/>
        <rFont val="Gill Sans MT"/>
        <family val="2"/>
      </rPr>
      <t xml:space="preserve">CMZ YEOVIL. </t>
    </r>
    <r>
      <rPr>
        <sz val="10"/>
        <color theme="1"/>
        <rFont val="Gill Sans MT"/>
        <family val="2"/>
      </rPr>
      <t>The driver to use a smart technology (DSR, Battery or Flexible Generation) as an alternative to traditional reinforcement if it delivers value to customers</t>
    </r>
  </si>
  <si>
    <t>Option 1 (Baseline)</t>
  </si>
  <si>
    <t>Option 2</t>
  </si>
  <si>
    <t>Option 3</t>
  </si>
  <si>
    <t>Do Nothing Scenario.  Normal diesel generators remain in use</t>
  </si>
  <si>
    <t>Jan</t>
  </si>
  <si>
    <t>Feb</t>
  </si>
  <si>
    <t>Mar</t>
  </si>
  <si>
    <t>Apr</t>
  </si>
  <si>
    <t>May</t>
  </si>
  <si>
    <t>Jun</t>
  </si>
  <si>
    <t>Jul</t>
  </si>
  <si>
    <t>Aug</t>
  </si>
  <si>
    <t>Sep</t>
  </si>
  <si>
    <t>Oct</t>
  </si>
  <si>
    <t>Nov</t>
  </si>
  <si>
    <t>Dec</t>
  </si>
  <si>
    <t>Diesel used (litres)</t>
  </si>
  <si>
    <t>Fuel Costs (£)</t>
  </si>
  <si>
    <t>Total Costs (£)</t>
  </si>
  <si>
    <t>Currently one operational hybrid generator in use from Jan 16 - Mar 16.  Hybrid generator uses a battery, which reduces the need for diesel</t>
  </si>
  <si>
    <t>Baseline Diesel Generators Used</t>
  </si>
  <si>
    <t>Hybrid Generators Used</t>
  </si>
  <si>
    <t>Standard Diesel Generator Baseline Data</t>
  </si>
  <si>
    <t>Hybrid Generator Baseline Data</t>
  </si>
  <si>
    <t>Total running time (days)</t>
  </si>
  <si>
    <t>Total Inverting time (days)</t>
  </si>
  <si>
    <t>"inverting" is the term used when the diesel generator is charging the battery</t>
  </si>
  <si>
    <t>litres</t>
  </si>
  <si>
    <t>kg/litre</t>
  </si>
  <si>
    <t>Refuel cost (per occurance)</t>
  </si>
  <si>
    <t xml:space="preserve">Average diesel consumption per 24hrs </t>
  </si>
  <si>
    <t>Diesel Cost</t>
  </si>
  <si>
    <t>£/L</t>
  </si>
  <si>
    <t>Diesel Gen</t>
  </si>
  <si>
    <t xml:space="preserve">CO2 emissions </t>
  </si>
  <si>
    <t xml:space="preserve">N2O emissions </t>
  </si>
  <si>
    <t>Refuel - Fuel tank size</t>
  </si>
  <si>
    <t>TOTAL</t>
  </si>
  <si>
    <t>Refuel Costs(£)</t>
  </si>
  <si>
    <t>Refuel Occurance</t>
  </si>
  <si>
    <t>CO2 Produced (tonnes)</t>
  </si>
  <si>
    <t>Benefit</t>
  </si>
  <si>
    <t>June and July data file location tbc - have benefits recorded: Z:\E - NIA Programme\01. Archive\01. Non Project\Governance\RIIO-ED1 Benefits Tracking\2019.20 Benefits Tracking of Deployed Projects\2019.20 Benefits Tracking of Deployed Projects v0.01.xlsx</t>
  </si>
  <si>
    <t>Refuel Cost</t>
  </si>
  <si>
    <t>CO2 avoided (tCO2e)</t>
  </si>
  <si>
    <t>Purchase Cost</t>
  </si>
  <si>
    <t>Hybrid Hygen MX Generator</t>
  </si>
  <si>
    <t>per unit *see ofgrid energy CBA data sheet</t>
  </si>
  <si>
    <t xml:space="preserve">Cost more than Diesel gens as only have one year of benefits realised (benefits don't cover purchase cost yet)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</si>
</sst>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
    <numFmt numFmtId="176" formatCode="#,##0.0"/>
  </numFmts>
  <fonts count="42"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11"/>
      <color rgb="FF3F3F76"/>
      <name val="Calibri"/>
      <family val="2"/>
      <scheme val="minor"/>
    </font>
    <font>
      <sz val="10"/>
      <color theme="1"/>
      <name val="Calibri"/>
      <family val="2"/>
      <scheme val="minor"/>
    </font>
    <font>
      <sz val="10"/>
      <color rgb="FF3F3F76"/>
      <name val="Calibri"/>
      <family val="2"/>
      <scheme val="minor"/>
    </font>
    <font>
      <sz val="9"/>
      <color indexed="81"/>
      <name val="Tahoma"/>
      <family val="2"/>
    </font>
    <font>
      <b/>
      <sz val="9"/>
      <color indexed="81"/>
      <name val="Tahoma"/>
      <family val="2"/>
    </font>
    <font>
      <sz val="10"/>
      <color rgb="FFFF0000"/>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CC99"/>
      </patternFill>
    </fill>
    <fill>
      <patternFill patternType="solid">
        <fgColor rgb="FFFFCC9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s>
  <borders count="27">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36" fillId="10" borderId="26" applyNumberFormat="0" applyAlignment="0" applyProtection="0"/>
  </cellStyleXfs>
  <cellXfs count="215">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12" fillId="0" borderId="0" xfId="6" applyAlignment="1" applyProtection="1">
      <alignment vertical="top"/>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0" fontId="24" fillId="0" borderId="0" xfId="0" applyFont="1"/>
    <xf numFmtId="0" fontId="37" fillId="0" borderId="0" xfId="0" applyFont="1" applyAlignment="1">
      <alignment horizontal="center" vertical="center"/>
    </xf>
    <xf numFmtId="0" fontId="38" fillId="12" borderId="3" xfId="9" applyFont="1" applyFill="1" applyBorder="1" applyAlignment="1">
      <alignment horizontal="center" vertical="center"/>
    </xf>
    <xf numFmtId="1" fontId="38" fillId="10" borderId="3" xfId="9" applyNumberFormat="1" applyFont="1" applyBorder="1" applyAlignment="1">
      <alignment horizontal="center" vertical="center"/>
    </xf>
    <xf numFmtId="170" fontId="38" fillId="12" borderId="3" xfId="9" applyNumberFormat="1" applyFont="1" applyFill="1" applyBorder="1" applyAlignment="1">
      <alignment horizontal="center" vertical="center"/>
    </xf>
    <xf numFmtId="170" fontId="38" fillId="11" borderId="3" xfId="9" applyNumberFormat="1" applyFont="1" applyFill="1" applyBorder="1" applyAlignment="1">
      <alignment horizontal="center" vertical="center"/>
    </xf>
    <xf numFmtId="0" fontId="0" fillId="0" borderId="0" xfId="0" applyAlignment="1">
      <alignment horizontal="right"/>
    </xf>
    <xf numFmtId="1" fontId="38" fillId="11" borderId="3" xfId="9" applyNumberFormat="1" applyFont="1" applyFill="1" applyBorder="1" applyAlignment="1">
      <alignment horizontal="center" vertical="center"/>
    </xf>
    <xf numFmtId="3" fontId="4" fillId="0" borderId="0" xfId="0" applyNumberFormat="1" applyFont="1" applyProtection="1"/>
    <xf numFmtId="0" fontId="4" fillId="13" borderId="3" xfId="0" applyFont="1" applyFill="1" applyBorder="1" applyAlignment="1">
      <alignment vertical="top"/>
    </xf>
    <xf numFmtId="0" fontId="4" fillId="13" borderId="3" xfId="0" applyFont="1" applyFill="1" applyBorder="1" applyAlignment="1">
      <alignment vertical="top" wrapText="1"/>
    </xf>
    <xf numFmtId="8" fontId="4" fillId="13" borderId="3" xfId="0" applyNumberFormat="1" applyFont="1" applyFill="1" applyBorder="1" applyAlignment="1">
      <alignment horizontal="center" vertical="top"/>
    </xf>
    <xf numFmtId="175" fontId="0" fillId="13" borderId="0" xfId="0" applyNumberFormat="1" applyFill="1" applyAlignment="1">
      <alignment horizontal="center"/>
    </xf>
    <xf numFmtId="0" fontId="0" fillId="13" borderId="0" xfId="0" applyFill="1" applyAlignment="1">
      <alignment horizontal="center"/>
    </xf>
    <xf numFmtId="166" fontId="0" fillId="13" borderId="0" xfId="0" applyNumberFormat="1" applyFill="1" applyAlignment="1">
      <alignment horizontal="center"/>
    </xf>
    <xf numFmtId="2" fontId="0" fillId="13" borderId="0" xfId="0" applyNumberFormat="1" applyFill="1" applyAlignment="1">
      <alignment horizontal="center"/>
    </xf>
    <xf numFmtId="1" fontId="0" fillId="13" borderId="0" xfId="0" applyNumberFormat="1" applyFill="1" applyAlignment="1">
      <alignment horizontal="center"/>
    </xf>
    <xf numFmtId="170" fontId="0" fillId="13" borderId="0" xfId="0" applyNumberFormat="1" applyFill="1" applyAlignment="1">
      <alignment horizontal="center"/>
    </xf>
    <xf numFmtId="2" fontId="38" fillId="11" borderId="3" xfId="9" applyNumberFormat="1" applyFont="1" applyFill="1" applyBorder="1" applyAlignment="1">
      <alignment horizontal="center" vertical="center"/>
    </xf>
    <xf numFmtId="175" fontId="38" fillId="11" borderId="3" xfId="9" applyNumberFormat="1" applyFont="1" applyFill="1" applyBorder="1" applyAlignment="1">
      <alignment horizontal="center" vertical="center"/>
    </xf>
    <xf numFmtId="166" fontId="38" fillId="11" borderId="3" xfId="9" applyNumberFormat="1" applyFont="1" applyFill="1" applyBorder="1" applyAlignment="1">
      <alignment horizontal="center" vertical="center"/>
    </xf>
    <xf numFmtId="1" fontId="38" fillId="12" borderId="3" xfId="9" applyNumberFormat="1" applyFont="1" applyFill="1" applyBorder="1" applyAlignment="1">
      <alignment horizontal="center" vertical="center"/>
    </xf>
    <xf numFmtId="1" fontId="38" fillId="14" borderId="3" xfId="9" applyNumberFormat="1" applyFont="1" applyFill="1" applyBorder="1" applyAlignment="1">
      <alignment horizontal="center" vertical="center"/>
    </xf>
    <xf numFmtId="0" fontId="38" fillId="14" borderId="3" xfId="9" applyFont="1" applyFill="1" applyBorder="1" applyAlignment="1">
      <alignment horizontal="center" vertical="center"/>
    </xf>
    <xf numFmtId="175" fontId="38" fillId="14" borderId="3" xfId="9" applyNumberFormat="1" applyFont="1" applyFill="1" applyBorder="1" applyAlignment="1">
      <alignment horizontal="center" vertical="center"/>
    </xf>
    <xf numFmtId="170" fontId="38" fillId="14" borderId="3" xfId="9" applyNumberFormat="1" applyFont="1" applyFill="1" applyBorder="1" applyAlignment="1">
      <alignment horizontal="center" vertical="center"/>
    </xf>
    <xf numFmtId="2" fontId="38" fillId="10" borderId="3" xfId="9" applyNumberFormat="1" applyFont="1" applyBorder="1" applyAlignment="1">
      <alignment horizontal="center" vertical="center"/>
    </xf>
    <xf numFmtId="170" fontId="37" fillId="15" borderId="3" xfId="0" applyNumberFormat="1" applyFont="1" applyFill="1" applyBorder="1" applyAlignment="1">
      <alignment horizontal="center"/>
    </xf>
    <xf numFmtId="1" fontId="38" fillId="0" borderId="0" xfId="9" applyNumberFormat="1" applyFont="1" applyFill="1" applyBorder="1" applyAlignment="1">
      <alignment horizontal="center" vertical="center"/>
    </xf>
    <xf numFmtId="2" fontId="38" fillId="0" borderId="0" xfId="9" applyNumberFormat="1" applyFont="1" applyFill="1" applyBorder="1" applyAlignment="1">
      <alignment horizontal="center" vertical="center"/>
    </xf>
    <xf numFmtId="175" fontId="38" fillId="0" borderId="0" xfId="9" applyNumberFormat="1" applyFont="1" applyFill="1" applyBorder="1" applyAlignment="1">
      <alignment horizontal="center" vertical="center"/>
    </xf>
    <xf numFmtId="170" fontId="38" fillId="0" borderId="0" xfId="9" applyNumberFormat="1" applyFont="1" applyFill="1" applyBorder="1" applyAlignment="1">
      <alignment horizontal="center" vertical="center"/>
    </xf>
    <xf numFmtId="175" fontId="0" fillId="0" borderId="0" xfId="0" applyNumberFormat="1"/>
    <xf numFmtId="176" fontId="4" fillId="5" borderId="0" xfId="1" applyNumberFormat="1" applyFont="1" applyFill="1" applyBorder="1" applyProtection="1">
      <protection locked="0"/>
    </xf>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center" vertical="top" wrapText="1"/>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170" fontId="41" fillId="15" borderId="3" xfId="0" applyNumberFormat="1" applyFont="1" applyFill="1" applyBorder="1" applyAlignment="1">
      <alignment horizontal="center"/>
    </xf>
    <xf numFmtId="170" fontId="41" fillId="0" borderId="0" xfId="0" applyNumberFormat="1" applyFont="1" applyAlignment="1">
      <alignment horizontal="center"/>
    </xf>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Input" xfId="9" builtinId="20"/>
    <cellStyle name="Normal" xfId="0" builtinId="0"/>
    <cellStyle name="Normal 20" xfId="2" xr:uid="{00000000-0005-0000-0000-000007000000}"/>
    <cellStyle name="Normal 3" xfId="3" xr:uid="{00000000-0005-0000-0000-000008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ug%2019%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p%2019%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ct%2019%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r%2020%20da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ov%2019%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c%2019%20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Jan%2020%20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eb%2020%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s>
    <sheetDataSet>
      <sheetData sheetId="0"/>
      <sheetData sheetId="1"/>
      <sheetData sheetId="2"/>
      <sheetData sheetId="3"/>
      <sheetData sheetId="4"/>
      <sheetData sheetId="5"/>
      <sheetData sheetId="6">
        <row r="13">
          <cell r="I13">
            <v>32.299432870371675</v>
          </cell>
        </row>
        <row r="17">
          <cell r="I17">
            <v>1.7646875000209548</v>
          </cell>
        </row>
        <row r="23">
          <cell r="I23">
            <v>0</v>
          </cell>
        </row>
        <row r="24">
          <cell r="I24">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s>
    <sheetDataSet>
      <sheetData sheetId="0"/>
      <sheetData sheetId="1"/>
      <sheetData sheetId="2"/>
      <sheetData sheetId="3"/>
      <sheetData sheetId="4"/>
      <sheetData sheetId="5"/>
      <sheetData sheetId="6">
        <row r="13">
          <cell r="I13">
            <v>57.300891203718493</v>
          </cell>
        </row>
        <row r="17">
          <cell r="I17">
            <v>11.093923611151695</v>
          </cell>
        </row>
        <row r="23">
          <cell r="I23">
            <v>8</v>
          </cell>
        </row>
        <row r="24">
          <cell r="I24">
            <v>10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s>
    <sheetDataSet>
      <sheetData sheetId="0"/>
      <sheetData sheetId="1"/>
      <sheetData sheetId="2"/>
      <sheetData sheetId="3"/>
      <sheetData sheetId="4"/>
      <sheetData sheetId="5"/>
      <sheetData sheetId="6">
        <row r="13">
          <cell r="I13">
            <v>48.167372685209557</v>
          </cell>
        </row>
        <row r="17">
          <cell r="I17">
            <v>6.0154513888410293</v>
          </cell>
        </row>
        <row r="23">
          <cell r="I23">
            <v>3</v>
          </cell>
        </row>
        <row r="24">
          <cell r="I24">
            <v>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 val="Analysis (2)"/>
    </sheetNames>
    <sheetDataSet>
      <sheetData sheetId="0"/>
      <sheetData sheetId="1"/>
      <sheetData sheetId="2"/>
      <sheetData sheetId="3"/>
      <sheetData sheetId="4"/>
      <sheetData sheetId="5"/>
      <sheetData sheetId="6"/>
      <sheetData sheetId="7">
        <row r="13">
          <cell r="I13">
            <v>81.229664351863903</v>
          </cell>
        </row>
        <row r="17">
          <cell r="I17">
            <v>17.294791666587116</v>
          </cell>
        </row>
        <row r="24">
          <cell r="I24">
            <v>9</v>
          </cell>
        </row>
        <row r="25">
          <cell r="I25">
            <v>10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s>
    <sheetDataSet>
      <sheetData sheetId="0"/>
      <sheetData sheetId="1"/>
      <sheetData sheetId="2"/>
      <sheetData sheetId="3"/>
      <sheetData sheetId="4"/>
      <sheetData sheetId="5"/>
      <sheetData sheetId="6">
        <row r="13">
          <cell r="I13">
            <v>37.751192129690025</v>
          </cell>
        </row>
        <row r="17">
          <cell r="I17">
            <v>3.4087268518342171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s>
    <sheetDataSet>
      <sheetData sheetId="0"/>
      <sheetData sheetId="1"/>
      <sheetData sheetId="2"/>
      <sheetData sheetId="3"/>
      <sheetData sheetId="4"/>
      <sheetData sheetId="5"/>
      <sheetData sheetId="6">
        <row r="13">
          <cell r="I13">
            <v>51.132025462960883</v>
          </cell>
        </row>
        <row r="17">
          <cell r="I17">
            <v>7.4726851851664833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s>
    <sheetDataSet>
      <sheetData sheetId="0"/>
      <sheetData sheetId="1"/>
      <sheetData sheetId="2"/>
      <sheetData sheetId="3"/>
      <sheetData sheetId="4"/>
      <sheetData sheetId="5"/>
      <sheetData sheetId="6">
        <row r="13">
          <cell r="I13">
            <v>53.211041666691017</v>
          </cell>
        </row>
        <row r="17">
          <cell r="I17">
            <v>5.2537037036818219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s>
    <sheetDataSet>
      <sheetData sheetId="0"/>
      <sheetData sheetId="1"/>
      <sheetData sheetId="2"/>
      <sheetData sheetId="3"/>
      <sheetData sheetId="4"/>
      <sheetData sheetId="5"/>
      <sheetData sheetId="6">
        <row r="13">
          <cell r="I13">
            <v>51.607731481519295</v>
          </cell>
        </row>
        <row r="17">
          <cell r="I17">
            <v>10.411388888853253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printerSettings" Target="../printerSettings/printerSettings5.bin"/><Relationship Id="rId4" Type="http://schemas.openxmlformats.org/officeDocument/2006/relationships/hyperlink" Target="http://www.hse.gov.uk/risk/theory/alarpcheck.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30"/>
      <c r="B6" s="131" t="s">
        <v>242</v>
      </c>
      <c r="C6" s="131" t="s">
        <v>243</v>
      </c>
      <c r="D6" s="132">
        <v>41380</v>
      </c>
      <c r="E6" s="131" t="s">
        <v>314</v>
      </c>
    </row>
    <row r="7" spans="1:5" ht="21.75" customHeight="1" x14ac:dyDescent="0.25">
      <c r="B7" s="134"/>
      <c r="C7" s="134"/>
      <c r="D7" s="135">
        <v>41393</v>
      </c>
      <c r="E7" s="134" t="s">
        <v>338</v>
      </c>
    </row>
    <row r="8" spans="1:5" ht="21.75" customHeight="1" x14ac:dyDescent="0.25">
      <c r="D8" s="135">
        <v>41649</v>
      </c>
      <c r="E8" s="137" t="s">
        <v>339</v>
      </c>
    </row>
    <row r="9" spans="1:5" ht="21.75" customHeight="1" x14ac:dyDescent="0.25">
      <c r="D9" s="135">
        <v>41649</v>
      </c>
      <c r="E9" s="134" t="s">
        <v>343</v>
      </c>
    </row>
    <row r="10" spans="1:5" ht="21.75" customHeight="1" x14ac:dyDescent="0.25">
      <c r="D10" s="135">
        <v>41649</v>
      </c>
      <c r="E10" s="134" t="s">
        <v>344</v>
      </c>
    </row>
    <row r="11" spans="1:5" x14ac:dyDescent="0.25">
      <c r="B11" s="133"/>
      <c r="C11" s="133"/>
      <c r="D11" s="133"/>
      <c r="E11"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303</v>
      </c>
      <c r="C7" s="31" t="s">
        <v>337</v>
      </c>
    </row>
    <row r="8" spans="2:3" x14ac:dyDescent="0.3">
      <c r="B8" s="98" t="s">
        <v>304</v>
      </c>
      <c r="C8" s="31" t="s">
        <v>305</v>
      </c>
    </row>
    <row r="9" spans="2:3" ht="30" x14ac:dyDescent="0.3">
      <c r="B9" s="97" t="s">
        <v>225</v>
      </c>
      <c r="C9" s="31" t="s">
        <v>336</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315</v>
      </c>
      <c r="C25" s="91"/>
      <c r="D25" s="91"/>
    </row>
    <row r="26" spans="2:4" ht="32.25" customHeight="1" x14ac:dyDescent="0.3">
      <c r="B26" s="172" t="s">
        <v>223</v>
      </c>
      <c r="C26" s="172"/>
      <c r="D26" s="172"/>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19" activePane="bottomLeft" state="frozen"/>
      <selection activeCell="A7" sqref="A7"/>
      <selection pane="bottomLeft" activeCell="P29" sqref="P29"/>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341</v>
      </c>
      <c r="Z1" s="26" t="s">
        <v>29</v>
      </c>
    </row>
    <row r="2" spans="2:26" x14ac:dyDescent="0.3">
      <c r="B2" s="177" t="s">
        <v>350</v>
      </c>
      <c r="C2" s="178"/>
      <c r="D2" s="178"/>
      <c r="E2" s="178"/>
      <c r="F2" s="179"/>
      <c r="Z2" s="26" t="s">
        <v>79</v>
      </c>
    </row>
    <row r="3" spans="2:26" ht="24.75" customHeight="1" x14ac:dyDescent="0.3">
      <c r="B3" s="180"/>
      <c r="C3" s="181"/>
      <c r="D3" s="181"/>
      <c r="E3" s="181"/>
      <c r="F3" s="182"/>
    </row>
    <row r="4" spans="2:26" ht="18" customHeight="1" x14ac:dyDescent="0.3">
      <c r="B4" s="25" t="s">
        <v>78</v>
      </c>
      <c r="C4" s="27"/>
      <c r="D4" s="27"/>
      <c r="E4" s="27"/>
      <c r="F4" s="27"/>
    </row>
    <row r="5" spans="2:26" ht="24.75" customHeight="1" x14ac:dyDescent="0.3">
      <c r="B5" s="191"/>
      <c r="C5" s="192"/>
      <c r="D5" s="192"/>
      <c r="E5" s="192"/>
      <c r="F5" s="193"/>
    </row>
    <row r="6" spans="2:26" ht="13.5" customHeight="1" x14ac:dyDescent="0.3">
      <c r="B6" s="27"/>
      <c r="C6" s="27"/>
      <c r="D6" s="27"/>
      <c r="E6" s="27"/>
      <c r="F6" s="27"/>
    </row>
    <row r="7" spans="2:26" x14ac:dyDescent="0.3">
      <c r="B7" s="25" t="s">
        <v>48</v>
      </c>
    </row>
    <row r="8" spans="2:26" x14ac:dyDescent="0.3">
      <c r="B8" s="187" t="s">
        <v>342</v>
      </c>
      <c r="C8" s="188"/>
      <c r="D8" s="183" t="s">
        <v>30</v>
      </c>
      <c r="E8" s="183"/>
      <c r="F8" s="183"/>
    </row>
    <row r="9" spans="2:26" ht="22.5" customHeight="1" x14ac:dyDescent="0.3">
      <c r="B9" s="189" t="s">
        <v>351</v>
      </c>
      <c r="C9" s="190"/>
      <c r="D9" s="176" t="s">
        <v>354</v>
      </c>
      <c r="E9" s="176"/>
      <c r="F9" s="176"/>
    </row>
    <row r="10" spans="2:26" ht="35.25" customHeight="1" x14ac:dyDescent="0.3">
      <c r="B10" s="189" t="s">
        <v>352</v>
      </c>
      <c r="C10" s="190"/>
      <c r="D10" s="184" t="s">
        <v>370</v>
      </c>
      <c r="E10" s="185"/>
      <c r="F10" s="186"/>
    </row>
    <row r="11" spans="2:26" ht="39" customHeight="1" x14ac:dyDescent="0.3">
      <c r="B11" s="189" t="s">
        <v>353</v>
      </c>
      <c r="C11" s="190"/>
      <c r="D11" s="176"/>
      <c r="E11" s="176"/>
      <c r="F11" s="176"/>
    </row>
    <row r="12" spans="2:26" ht="22.5" customHeight="1" x14ac:dyDescent="0.3">
      <c r="B12" s="189"/>
      <c r="C12" s="190"/>
      <c r="D12" s="176"/>
      <c r="E12" s="176"/>
      <c r="F12" s="176"/>
    </row>
    <row r="13" spans="2:26" ht="42" customHeight="1" x14ac:dyDescent="0.3">
      <c r="B13" s="189"/>
      <c r="C13" s="190"/>
      <c r="D13" s="176"/>
      <c r="E13" s="176"/>
      <c r="F13" s="176"/>
    </row>
    <row r="14" spans="2:26" ht="22.5" customHeight="1" x14ac:dyDescent="0.3">
      <c r="B14" s="189"/>
      <c r="C14" s="190"/>
      <c r="D14" s="176"/>
      <c r="E14" s="176"/>
      <c r="F14" s="176"/>
    </row>
    <row r="15" spans="2:26" ht="45.75" customHeight="1" x14ac:dyDescent="0.3">
      <c r="B15" s="189"/>
      <c r="C15" s="190"/>
      <c r="D15" s="176"/>
      <c r="E15" s="176"/>
      <c r="F15" s="176"/>
    </row>
    <row r="16" spans="2:26" ht="28.5" customHeight="1" x14ac:dyDescent="0.3">
      <c r="B16" s="189"/>
      <c r="C16" s="190"/>
      <c r="D16" s="176"/>
      <c r="E16" s="176"/>
      <c r="F16" s="176"/>
    </row>
    <row r="17" spans="2:11" ht="22.5" customHeight="1" x14ac:dyDescent="0.3">
      <c r="B17" s="173"/>
      <c r="C17" s="174"/>
      <c r="D17" s="175"/>
      <c r="E17" s="175"/>
      <c r="F17" s="175"/>
    </row>
    <row r="18" spans="2:11" ht="22.5" customHeight="1" x14ac:dyDescent="0.3">
      <c r="B18" s="173"/>
      <c r="C18" s="174"/>
      <c r="D18" s="175"/>
      <c r="E18" s="175"/>
      <c r="F18" s="175"/>
    </row>
    <row r="19" spans="2:11" ht="22.5" customHeight="1" x14ac:dyDescent="0.3">
      <c r="B19" s="173"/>
      <c r="C19" s="174"/>
      <c r="D19" s="175"/>
      <c r="E19" s="175"/>
      <c r="F19" s="175"/>
    </row>
    <row r="20" spans="2:11" ht="22.5" customHeight="1" x14ac:dyDescent="0.3">
      <c r="B20" s="173"/>
      <c r="C20" s="174"/>
      <c r="D20" s="175"/>
      <c r="E20" s="175"/>
      <c r="F20" s="175"/>
    </row>
    <row r="21" spans="2:11" ht="22.5" customHeight="1" x14ac:dyDescent="0.3">
      <c r="B21" s="173"/>
      <c r="C21" s="174"/>
      <c r="D21" s="175"/>
      <c r="E21" s="175"/>
      <c r="F21" s="175"/>
    </row>
    <row r="22" spans="2:11" ht="22.5" customHeight="1" x14ac:dyDescent="0.3">
      <c r="B22" s="173"/>
      <c r="C22" s="174"/>
      <c r="D22" s="175"/>
      <c r="E22" s="175"/>
      <c r="F22" s="175"/>
    </row>
    <row r="23" spans="2:11" ht="22.5" customHeight="1" x14ac:dyDescent="0.3">
      <c r="B23" s="173"/>
      <c r="C23" s="174"/>
      <c r="D23" s="175"/>
      <c r="E23" s="175"/>
      <c r="F23" s="175"/>
    </row>
    <row r="24" spans="2:11" ht="12.75" customHeight="1" x14ac:dyDescent="0.3">
      <c r="B24" s="28"/>
      <c r="C24" s="28"/>
      <c r="D24" s="29"/>
      <c r="E24" s="29"/>
      <c r="F24" s="29"/>
    </row>
    <row r="25" spans="2:11" x14ac:dyDescent="0.3">
      <c r="B25" s="25" t="s">
        <v>49</v>
      </c>
    </row>
    <row r="26" spans="2:11" ht="38.25" customHeight="1" x14ac:dyDescent="0.3">
      <c r="B26" s="195" t="s">
        <v>47</v>
      </c>
      <c r="C26" s="197" t="s">
        <v>27</v>
      </c>
      <c r="D26" s="197" t="s">
        <v>28</v>
      </c>
      <c r="E26" s="197" t="s">
        <v>30</v>
      </c>
      <c r="F26" s="195" t="s">
        <v>345</v>
      </c>
      <c r="G26" s="194" t="s">
        <v>100</v>
      </c>
      <c r="H26" s="194"/>
      <c r="I26" s="194"/>
      <c r="J26" s="194"/>
      <c r="K26" s="194"/>
    </row>
    <row r="27" spans="2:11" ht="36" customHeight="1" x14ac:dyDescent="0.3">
      <c r="B27" s="196"/>
      <c r="C27" s="198"/>
      <c r="D27" s="198"/>
      <c r="E27" s="198"/>
      <c r="F27" s="196"/>
      <c r="G27" s="64" t="s">
        <v>101</v>
      </c>
      <c r="H27" s="64" t="s">
        <v>102</v>
      </c>
      <c r="I27" s="64" t="s">
        <v>103</v>
      </c>
      <c r="J27" s="64" t="s">
        <v>104</v>
      </c>
      <c r="K27" s="64" t="s">
        <v>105</v>
      </c>
    </row>
    <row r="28" spans="2:11" ht="27.75" customHeight="1" x14ac:dyDescent="0.3">
      <c r="B28" s="30">
        <v>1</v>
      </c>
      <c r="C28" s="31" t="s">
        <v>371</v>
      </c>
      <c r="D28" s="30" t="s">
        <v>79</v>
      </c>
      <c r="E28" s="31"/>
      <c r="F28" s="30"/>
      <c r="G28" s="65">
        <f>'Baseline Scenario'!$C$4</f>
        <v>4.7107090543236717E-2</v>
      </c>
      <c r="H28" s="65">
        <f>'Baseline Scenario'!$C$5</f>
        <v>5.3568666743279647E-2</v>
      </c>
      <c r="I28" s="65">
        <f>'Baseline Scenario'!$C$6</f>
        <v>5.8342580633616269E-2</v>
      </c>
      <c r="J28" s="65">
        <f>'Baseline Scenario'!$C$7</f>
        <v>6.2152052032157054E-2</v>
      </c>
      <c r="K28" s="66"/>
    </row>
    <row r="29" spans="2:11" ht="64.5" customHeight="1" x14ac:dyDescent="0.3">
      <c r="B29" s="30">
        <v>2</v>
      </c>
      <c r="C29" s="30" t="s">
        <v>372</v>
      </c>
      <c r="D29" s="30" t="s">
        <v>29</v>
      </c>
      <c r="E29" s="31" t="s">
        <v>399</v>
      </c>
      <c r="F29" s="30"/>
      <c r="G29" s="65">
        <f>'Option 1 (Hybrids)'!$C$4</f>
        <v>0.12023815807292702</v>
      </c>
      <c r="H29" s="65">
        <f>'Option 1 (Hybrids)'!$C$5</f>
        <v>0.13676732424549287</v>
      </c>
      <c r="I29" s="65">
        <f>'Option 1 (Hybrids)'!$C$6</f>
        <v>0.14897933158611201</v>
      </c>
      <c r="J29" s="65">
        <f>'Option 1 (Hybrids)'!$C$7</f>
        <v>0.1587242272318059</v>
      </c>
      <c r="K29" s="30"/>
    </row>
    <row r="30" spans="2:11" ht="27.75" customHeight="1" x14ac:dyDescent="0.3">
      <c r="B30" s="147">
        <v>3</v>
      </c>
      <c r="C30" s="147"/>
      <c r="D30" s="147"/>
      <c r="E30" s="148"/>
      <c r="F30" s="147"/>
      <c r="G30" s="149"/>
      <c r="H30" s="149"/>
      <c r="I30" s="149"/>
      <c r="J30" s="149"/>
      <c r="K30" s="147"/>
    </row>
    <row r="31" spans="2:11" ht="27.75" customHeight="1" x14ac:dyDescent="0.3">
      <c r="B31" s="147">
        <v>4</v>
      </c>
      <c r="C31" s="147"/>
      <c r="D31" s="147"/>
      <c r="E31" s="148"/>
      <c r="F31" s="147"/>
      <c r="G31" s="149"/>
      <c r="H31" s="149"/>
      <c r="I31" s="149"/>
      <c r="J31" s="149"/>
      <c r="K31" s="147"/>
    </row>
    <row r="32" spans="2:11" ht="27.75" customHeight="1" x14ac:dyDescent="0.3">
      <c r="B32" s="147">
        <v>5</v>
      </c>
      <c r="C32" s="147"/>
      <c r="D32" s="147"/>
      <c r="E32" s="148"/>
      <c r="F32" s="147"/>
      <c r="G32" s="149"/>
      <c r="H32" s="149"/>
      <c r="I32" s="149"/>
      <c r="J32" s="149"/>
      <c r="K32" s="147"/>
    </row>
    <row r="33" spans="2:11" ht="27.75" customHeight="1" x14ac:dyDescent="0.3">
      <c r="B33" s="147">
        <v>6</v>
      </c>
      <c r="C33" s="147"/>
      <c r="D33" s="147"/>
      <c r="E33" s="148"/>
      <c r="F33" s="147"/>
      <c r="G33" s="149"/>
      <c r="H33" s="149"/>
      <c r="I33" s="149"/>
      <c r="J33" s="149"/>
      <c r="K33" s="147"/>
    </row>
    <row r="34" spans="2:11" ht="27.75" customHeight="1" x14ac:dyDescent="0.3">
      <c r="B34" s="147">
        <v>7</v>
      </c>
      <c r="C34" s="147"/>
      <c r="D34" s="147"/>
      <c r="E34" s="148"/>
      <c r="F34" s="147"/>
      <c r="G34" s="149"/>
      <c r="H34" s="149"/>
      <c r="I34" s="149"/>
      <c r="J34" s="149"/>
      <c r="K34" s="147"/>
    </row>
    <row r="35" spans="2:11" ht="27.75" customHeight="1" x14ac:dyDescent="0.3">
      <c r="B35" s="147">
        <v>8</v>
      </c>
      <c r="C35" s="147"/>
      <c r="D35" s="147"/>
      <c r="E35" s="148"/>
      <c r="F35" s="147"/>
      <c r="G35" s="149"/>
      <c r="H35" s="149"/>
      <c r="I35" s="149"/>
      <c r="J35" s="149"/>
      <c r="K35" s="147"/>
    </row>
    <row r="39" spans="2:11" x14ac:dyDescent="0.3">
      <c r="B39" s="2" t="s">
        <v>106</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A5" sqref="A5:XFD5"/>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295</v>
      </c>
      <c r="E3" s="21"/>
      <c r="F3" s="77"/>
      <c r="G3" s="127" t="s">
        <v>308</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312</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313</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309</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310</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311</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99" t="s">
        <v>73</v>
      </c>
      <c r="C13" s="200"/>
      <c r="D13" s="126" t="s">
        <v>327</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201"/>
      <c r="C14" s="202"/>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203" t="s">
        <v>328</v>
      </c>
      <c r="C15" s="42" t="s">
        <v>321</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203"/>
      <c r="C16" s="42" t="s">
        <v>322</v>
      </c>
      <c r="D16" s="125">
        <v>1.3004251926654264</v>
      </c>
      <c r="E16" s="83"/>
      <c r="F16" s="71" t="s">
        <v>155</v>
      </c>
      <c r="G16" s="39"/>
      <c r="H16" s="39"/>
      <c r="I16" s="76" t="s">
        <v>329</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203"/>
      <c r="C17" s="42" t="s">
        <v>323</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203"/>
      <c r="C18" s="42" t="s">
        <v>324</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203"/>
      <c r="C19" s="42" t="s">
        <v>325</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203"/>
      <c r="C20" s="42" t="s">
        <v>326</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203"/>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203"/>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203"/>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203"/>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316</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F39" sqref="F39"/>
    </sheetView>
  </sheetViews>
  <sheetFormatPr defaultRowHeight="15" x14ac:dyDescent="0.3"/>
  <cols>
    <col min="1" max="1" width="11.28515625" style="4" customWidth="1"/>
    <col min="2" max="2" width="37" style="4" customWidth="1"/>
    <col min="3" max="3" width="18.710937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302</v>
      </c>
      <c r="D1" s="3"/>
      <c r="E1" s="3"/>
      <c r="F1" s="3"/>
      <c r="G1" s="3"/>
      <c r="H1" s="3"/>
      <c r="I1" s="3"/>
      <c r="J1" s="3"/>
      <c r="K1" s="3"/>
      <c r="AQ1" s="22"/>
      <c r="AR1" s="22"/>
      <c r="AS1" s="22"/>
      <c r="AT1" s="22"/>
      <c r="AU1" s="22"/>
      <c r="AV1" s="22"/>
      <c r="AW1" s="22"/>
      <c r="AX1" s="22"/>
      <c r="AY1" s="22"/>
      <c r="AZ1" s="22"/>
      <c r="BA1" s="22"/>
      <c r="BB1" s="22"/>
      <c r="BC1" s="22"/>
      <c r="BD1" s="22"/>
    </row>
    <row r="2" spans="1:56" x14ac:dyDescent="0.3">
      <c r="AQ2" s="22"/>
      <c r="AR2" s="22"/>
      <c r="AS2" s="22"/>
      <c r="AT2" s="22"/>
      <c r="AU2" s="22"/>
      <c r="AV2" s="22"/>
      <c r="AW2" s="22"/>
      <c r="AX2" s="22"/>
      <c r="AY2" s="22"/>
      <c r="AZ2" s="22"/>
      <c r="BA2" s="22"/>
      <c r="BB2" s="22"/>
      <c r="BC2" s="22"/>
      <c r="BD2" s="22"/>
    </row>
    <row r="3" spans="1:56" x14ac:dyDescent="0.3">
      <c r="B3" s="9"/>
      <c r="C3" s="9"/>
      <c r="D3" s="9"/>
      <c r="E3" s="9"/>
      <c r="F3" s="9"/>
      <c r="G3" s="9"/>
      <c r="AQ3" s="22"/>
      <c r="AR3" s="22"/>
      <c r="AS3" s="22"/>
      <c r="AT3" s="22"/>
      <c r="AU3" s="22"/>
      <c r="AV3" s="22"/>
      <c r="AW3" s="22"/>
      <c r="AX3" s="22"/>
      <c r="AY3" s="22"/>
      <c r="AZ3" s="22"/>
      <c r="BA3" s="22"/>
      <c r="BB3" s="22"/>
      <c r="BC3" s="22"/>
      <c r="BD3" s="22"/>
    </row>
    <row r="4" spans="1:56" x14ac:dyDescent="0.3">
      <c r="E4" s="5" t="s">
        <v>15</v>
      </c>
      <c r="F4" s="6"/>
      <c r="G4" s="6"/>
      <c r="H4" s="6"/>
      <c r="I4" s="6"/>
      <c r="J4" s="6"/>
      <c r="K4" s="6"/>
      <c r="L4" s="7"/>
      <c r="M4" s="5" t="s">
        <v>19</v>
      </c>
      <c r="N4" s="6"/>
      <c r="O4" s="6"/>
      <c r="P4" s="6"/>
      <c r="Q4" s="6"/>
      <c r="R4" s="6"/>
      <c r="S4" s="6"/>
      <c r="T4" s="7"/>
      <c r="U4" s="5" t="s">
        <v>20</v>
      </c>
      <c r="V4" s="6"/>
      <c r="W4" s="6"/>
      <c r="X4" s="6"/>
      <c r="Y4" s="6"/>
      <c r="Z4" s="6"/>
      <c r="AA4" s="6"/>
      <c r="AB4" s="7"/>
      <c r="AC4" s="5" t="s">
        <v>21</v>
      </c>
      <c r="AD4" s="6"/>
      <c r="AE4" s="6"/>
      <c r="AF4" s="6"/>
      <c r="AG4" s="6"/>
      <c r="AH4" s="6"/>
      <c r="AI4" s="6"/>
      <c r="AJ4" s="7"/>
      <c r="AK4" s="5" t="s">
        <v>22</v>
      </c>
      <c r="AL4" s="6"/>
      <c r="AM4" s="6"/>
      <c r="AN4" s="6"/>
      <c r="AO4" s="6"/>
      <c r="AP4" s="6"/>
      <c r="AQ4" s="6"/>
      <c r="AR4" s="7"/>
      <c r="AS4" s="5" t="s">
        <v>23</v>
      </c>
      <c r="AT4" s="6"/>
      <c r="AU4" s="6"/>
      <c r="AV4" s="6"/>
      <c r="AW4" s="7"/>
      <c r="AX4" s="5"/>
      <c r="AY4" s="6"/>
      <c r="AZ4" s="6"/>
      <c r="BA4" s="5" t="s">
        <v>50</v>
      </c>
      <c r="BB4" s="6"/>
      <c r="BC4" s="6"/>
      <c r="BD4" s="7"/>
    </row>
    <row r="5" spans="1:56" x14ac:dyDescent="0.3">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c r="Y5" s="4">
        <v>21</v>
      </c>
      <c r="Z5" s="4">
        <v>22</v>
      </c>
      <c r="AA5" s="4">
        <v>23</v>
      </c>
      <c r="AB5" s="4">
        <v>24</v>
      </c>
      <c r="AC5" s="4">
        <v>25</v>
      </c>
      <c r="AD5" s="4">
        <v>26</v>
      </c>
      <c r="AE5" s="4">
        <v>27</v>
      </c>
      <c r="AF5" s="4">
        <v>28</v>
      </c>
      <c r="AG5" s="4">
        <v>29</v>
      </c>
      <c r="AH5" s="4">
        <v>30</v>
      </c>
      <c r="AI5" s="4">
        <v>31</v>
      </c>
      <c r="AJ5" s="4">
        <v>32</v>
      </c>
      <c r="AK5" s="4">
        <v>33</v>
      </c>
      <c r="AL5" s="4">
        <v>34</v>
      </c>
      <c r="AM5" s="4">
        <v>35</v>
      </c>
      <c r="AN5" s="4">
        <v>36</v>
      </c>
      <c r="AO5" s="4">
        <v>37</v>
      </c>
      <c r="AP5" s="4">
        <v>38</v>
      </c>
      <c r="AQ5" s="4">
        <v>39</v>
      </c>
      <c r="AR5" s="4">
        <v>40</v>
      </c>
      <c r="AS5" s="4">
        <v>41</v>
      </c>
      <c r="AT5" s="4">
        <v>42</v>
      </c>
      <c r="AU5" s="4">
        <v>43</v>
      </c>
      <c r="AV5" s="4">
        <v>44</v>
      </c>
      <c r="AW5" s="4">
        <v>45</v>
      </c>
      <c r="AX5" s="4">
        <v>46</v>
      </c>
      <c r="AY5" s="4">
        <v>47</v>
      </c>
      <c r="AZ5" s="4">
        <v>48</v>
      </c>
      <c r="BA5" s="4">
        <v>49</v>
      </c>
      <c r="BB5" s="4">
        <v>50</v>
      </c>
      <c r="BC5" s="4">
        <v>51</v>
      </c>
      <c r="BD5" s="4">
        <v>52</v>
      </c>
    </row>
    <row r="6" spans="1:56" x14ac:dyDescent="0.3">
      <c r="C6" s="4" t="s">
        <v>45</v>
      </c>
      <c r="D6" s="4" t="s">
        <v>46</v>
      </c>
      <c r="E6" s="9">
        <v>2016</v>
      </c>
      <c r="F6" s="9">
        <v>2017</v>
      </c>
      <c r="G6" s="9">
        <v>2018</v>
      </c>
      <c r="H6" s="9">
        <v>2019</v>
      </c>
      <c r="I6" s="9">
        <v>2020</v>
      </c>
      <c r="J6" s="9">
        <v>2021</v>
      </c>
      <c r="K6" s="9">
        <v>2022</v>
      </c>
      <c r="L6" s="9">
        <v>2023</v>
      </c>
      <c r="M6" s="4">
        <v>2024</v>
      </c>
      <c r="N6" s="4">
        <v>2025</v>
      </c>
      <c r="O6" s="4">
        <v>2026</v>
      </c>
      <c r="P6" s="4">
        <v>2027</v>
      </c>
      <c r="Q6" s="4">
        <v>2028</v>
      </c>
      <c r="R6" s="4">
        <v>2029</v>
      </c>
      <c r="S6" s="4">
        <v>2030</v>
      </c>
      <c r="T6" s="4">
        <v>2031</v>
      </c>
      <c r="U6" s="4">
        <v>2032</v>
      </c>
      <c r="V6" s="4">
        <v>2033</v>
      </c>
      <c r="W6" s="4">
        <v>2034</v>
      </c>
      <c r="X6" s="4">
        <v>2035</v>
      </c>
      <c r="Y6" s="4">
        <v>2036</v>
      </c>
      <c r="Z6" s="4">
        <v>2037</v>
      </c>
      <c r="AA6" s="4">
        <v>2038</v>
      </c>
      <c r="AB6" s="4">
        <v>2039</v>
      </c>
      <c r="AC6" s="4">
        <v>2040</v>
      </c>
      <c r="AD6" s="4">
        <v>2041</v>
      </c>
      <c r="AE6" s="4">
        <v>2042</v>
      </c>
      <c r="AF6" s="4">
        <v>2043</v>
      </c>
      <c r="AG6" s="4">
        <v>2044</v>
      </c>
      <c r="AH6" s="4">
        <v>2045</v>
      </c>
      <c r="AI6" s="4">
        <v>2046</v>
      </c>
      <c r="AJ6" s="4">
        <v>2047</v>
      </c>
      <c r="AK6" s="4">
        <v>2048</v>
      </c>
      <c r="AL6" s="4">
        <v>2049</v>
      </c>
      <c r="AM6" s="4">
        <v>2050</v>
      </c>
      <c r="AN6" s="4">
        <v>2051</v>
      </c>
      <c r="AO6" s="4">
        <v>2052</v>
      </c>
      <c r="AP6" s="4">
        <v>2053</v>
      </c>
      <c r="AQ6" s="4">
        <v>2054</v>
      </c>
      <c r="AR6" s="4">
        <v>2055</v>
      </c>
      <c r="AS6" s="4">
        <v>2056</v>
      </c>
      <c r="AT6" s="4">
        <v>2057</v>
      </c>
      <c r="AU6" s="4">
        <v>2058</v>
      </c>
      <c r="AV6" s="4">
        <v>2059</v>
      </c>
      <c r="AW6" s="4">
        <v>2060</v>
      </c>
      <c r="AX6" s="4">
        <v>2061</v>
      </c>
      <c r="AY6" s="4">
        <v>2062</v>
      </c>
      <c r="AZ6" s="4">
        <v>2063</v>
      </c>
      <c r="BA6" s="4">
        <v>2064</v>
      </c>
      <c r="BB6" s="4">
        <v>2065</v>
      </c>
      <c r="BC6" s="4">
        <v>2066</v>
      </c>
      <c r="BD6" s="4">
        <v>2067</v>
      </c>
    </row>
    <row r="7" spans="1:56" x14ac:dyDescent="0.3">
      <c r="A7" s="208" t="s">
        <v>11</v>
      </c>
      <c r="B7" s="61" t="s">
        <v>196</v>
      </c>
      <c r="C7" s="60" t="s">
        <v>382</v>
      </c>
      <c r="D7" s="61" t="s">
        <v>39</v>
      </c>
      <c r="E7" s="62"/>
      <c r="F7" s="62"/>
      <c r="G7" s="62"/>
      <c r="H7" s="62"/>
      <c r="I7" s="62">
        <f>'Workings baseline'!P10/1000000</f>
        <v>8.1294986429662694E-3</v>
      </c>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1"/>
      <c r="AY7" s="61"/>
      <c r="AZ7" s="61"/>
      <c r="BA7" s="61"/>
      <c r="BB7" s="61"/>
      <c r="BC7" s="61"/>
      <c r="BD7" s="61"/>
    </row>
    <row r="8" spans="1:56" x14ac:dyDescent="0.3">
      <c r="A8" s="209"/>
      <c r="B8" s="61" t="s">
        <v>196</v>
      </c>
      <c r="C8" s="60" t="s">
        <v>394</v>
      </c>
      <c r="D8" s="61" t="s">
        <v>39</v>
      </c>
      <c r="E8" s="62"/>
      <c r="F8" s="62"/>
      <c r="G8" s="62"/>
      <c r="H8" s="62"/>
      <c r="I8" s="62">
        <f>'Workings baseline'!P12/1000000</f>
        <v>1.242E-2</v>
      </c>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1"/>
      <c r="AY8" s="61"/>
      <c r="AZ8" s="61"/>
      <c r="BA8" s="61"/>
      <c r="BB8" s="61"/>
      <c r="BC8" s="61"/>
      <c r="BD8" s="61"/>
    </row>
    <row r="9" spans="1:56" x14ac:dyDescent="0.3">
      <c r="A9" s="209"/>
      <c r="B9" s="61" t="s">
        <v>196</v>
      </c>
      <c r="C9" s="60"/>
      <c r="D9" s="61" t="s">
        <v>39</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1"/>
      <c r="AY9" s="61"/>
      <c r="AZ9" s="61"/>
      <c r="BA9" s="61"/>
      <c r="BB9" s="61"/>
      <c r="BC9" s="61"/>
      <c r="BD9" s="61"/>
    </row>
    <row r="10" spans="1:56" x14ac:dyDescent="0.3">
      <c r="A10" s="209"/>
      <c r="B10" s="61" t="s">
        <v>196</v>
      </c>
      <c r="C10" s="60"/>
      <c r="D10" s="61" t="s">
        <v>39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1"/>
      <c r="AY10" s="61"/>
      <c r="AZ10" s="61"/>
      <c r="BA10" s="61"/>
      <c r="BB10" s="61"/>
      <c r="BC10" s="61"/>
      <c r="BD10" s="61"/>
    </row>
    <row r="11" spans="1:56" x14ac:dyDescent="0.3">
      <c r="A11" s="209"/>
      <c r="B11" s="61" t="s">
        <v>196</v>
      </c>
      <c r="C11" s="60"/>
      <c r="D11" s="61" t="s">
        <v>39</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1"/>
      <c r="AY11" s="61"/>
      <c r="AZ11" s="61"/>
      <c r="BA11" s="61"/>
      <c r="BB11" s="61"/>
      <c r="BC11" s="61"/>
      <c r="BD11" s="61"/>
    </row>
    <row r="12" spans="1:56" ht="15.75" thickBot="1" x14ac:dyDescent="0.35">
      <c r="A12" s="210"/>
      <c r="B12" s="123" t="s">
        <v>195</v>
      </c>
      <c r="C12" s="58"/>
      <c r="D12" s="124" t="s">
        <v>39</v>
      </c>
      <c r="E12" s="59">
        <f>SUM(E7:E11)</f>
        <v>0</v>
      </c>
      <c r="F12" s="59">
        <f t="shared" ref="F12:AW12" si="0">SUM(F7:F11)</f>
        <v>0</v>
      </c>
      <c r="G12" s="59">
        <f t="shared" si="0"/>
        <v>0</v>
      </c>
      <c r="H12" s="59">
        <f t="shared" si="0"/>
        <v>0</v>
      </c>
      <c r="I12" s="59">
        <f t="shared" si="0"/>
        <v>2.054949864296627E-2</v>
      </c>
      <c r="J12" s="59">
        <f t="shared" si="0"/>
        <v>0</v>
      </c>
      <c r="K12" s="59">
        <f t="shared" si="0"/>
        <v>0</v>
      </c>
      <c r="L12" s="59">
        <f t="shared" si="0"/>
        <v>0</v>
      </c>
      <c r="M12" s="59">
        <f t="shared" si="0"/>
        <v>0</v>
      </c>
      <c r="N12" s="59">
        <f t="shared" si="0"/>
        <v>0</v>
      </c>
      <c r="O12" s="59">
        <f t="shared" si="0"/>
        <v>0</v>
      </c>
      <c r="P12" s="59">
        <f t="shared" si="0"/>
        <v>0</v>
      </c>
      <c r="Q12" s="59">
        <f t="shared" si="0"/>
        <v>0</v>
      </c>
      <c r="R12" s="59">
        <f t="shared" si="0"/>
        <v>0</v>
      </c>
      <c r="S12" s="59">
        <f t="shared" si="0"/>
        <v>0</v>
      </c>
      <c r="T12" s="59">
        <f t="shared" si="0"/>
        <v>0</v>
      </c>
      <c r="U12" s="59">
        <f t="shared" si="0"/>
        <v>0</v>
      </c>
      <c r="V12" s="59">
        <f t="shared" si="0"/>
        <v>0</v>
      </c>
      <c r="W12" s="59">
        <f t="shared" si="0"/>
        <v>0</v>
      </c>
      <c r="X12" s="59">
        <f t="shared" si="0"/>
        <v>0</v>
      </c>
      <c r="Y12" s="59">
        <f t="shared" si="0"/>
        <v>0</v>
      </c>
      <c r="Z12" s="59">
        <f t="shared" si="0"/>
        <v>0</v>
      </c>
      <c r="AA12" s="59">
        <f t="shared" si="0"/>
        <v>0</v>
      </c>
      <c r="AB12" s="59">
        <f t="shared" si="0"/>
        <v>0</v>
      </c>
      <c r="AC12" s="59">
        <f t="shared" si="0"/>
        <v>0</v>
      </c>
      <c r="AD12" s="59">
        <f t="shared" si="0"/>
        <v>0</v>
      </c>
      <c r="AE12" s="59">
        <f t="shared" si="0"/>
        <v>0</v>
      </c>
      <c r="AF12" s="59">
        <f t="shared" si="0"/>
        <v>0</v>
      </c>
      <c r="AG12" s="59">
        <f t="shared" si="0"/>
        <v>0</v>
      </c>
      <c r="AH12" s="59">
        <f t="shared" si="0"/>
        <v>0</v>
      </c>
      <c r="AI12" s="59">
        <f t="shared" si="0"/>
        <v>0</v>
      </c>
      <c r="AJ12" s="59">
        <f t="shared" si="0"/>
        <v>0</v>
      </c>
      <c r="AK12" s="59">
        <f t="shared" si="0"/>
        <v>0</v>
      </c>
      <c r="AL12" s="59">
        <f t="shared" si="0"/>
        <v>0</v>
      </c>
      <c r="AM12" s="59">
        <f t="shared" si="0"/>
        <v>0</v>
      </c>
      <c r="AN12" s="59">
        <f t="shared" si="0"/>
        <v>0</v>
      </c>
      <c r="AO12" s="59">
        <f t="shared" si="0"/>
        <v>0</v>
      </c>
      <c r="AP12" s="59">
        <f t="shared" si="0"/>
        <v>0</v>
      </c>
      <c r="AQ12" s="59">
        <f t="shared" si="0"/>
        <v>0</v>
      </c>
      <c r="AR12" s="59">
        <f t="shared" si="0"/>
        <v>0</v>
      </c>
      <c r="AS12" s="59">
        <f t="shared" si="0"/>
        <v>0</v>
      </c>
      <c r="AT12" s="59">
        <f t="shared" si="0"/>
        <v>0</v>
      </c>
      <c r="AU12" s="59">
        <f t="shared" si="0"/>
        <v>0</v>
      </c>
      <c r="AV12" s="59">
        <f t="shared" si="0"/>
        <v>0</v>
      </c>
      <c r="AW12" s="59">
        <f t="shared" si="0"/>
        <v>0</v>
      </c>
      <c r="AX12" s="61"/>
      <c r="AY12" s="61"/>
      <c r="AZ12" s="61"/>
      <c r="BA12" s="61"/>
      <c r="BB12" s="61"/>
      <c r="BC12" s="61"/>
      <c r="BD12" s="61"/>
    </row>
    <row r="13" spans="1:56" ht="12.75" customHeight="1" x14ac:dyDescent="0.3">
      <c r="A13" s="204" t="s">
        <v>307</v>
      </c>
      <c r="B13" s="9" t="s">
        <v>35</v>
      </c>
      <c r="D13" s="4" t="s">
        <v>39</v>
      </c>
      <c r="E13" s="35">
        <f>'Fixed data'!$G$6*E29/1000000</f>
        <v>0</v>
      </c>
      <c r="F13" s="35">
        <f>'Fixed data'!$G$6*F29/1000000</f>
        <v>0</v>
      </c>
      <c r="G13" s="35">
        <f>'Fixed data'!$G$6*G29/1000000</f>
        <v>0</v>
      </c>
      <c r="H13" s="35">
        <f>'Fixed data'!$G$6*H29/1000000</f>
        <v>0</v>
      </c>
      <c r="I13" s="35">
        <f>'Fixed data'!$G$6*I29/1000000</f>
        <v>0</v>
      </c>
      <c r="J13" s="35">
        <f>'Fixed data'!$G$6*J29/1000000</f>
        <v>0</v>
      </c>
      <c r="K13" s="35">
        <f>'Fixed data'!$G$6*K29/1000000</f>
        <v>0</v>
      </c>
      <c r="L13" s="35">
        <f>'Fixed data'!$G$6*L29/1000000</f>
        <v>0</v>
      </c>
      <c r="M13" s="35">
        <f>'Fixed data'!$G$6*M29/1000000</f>
        <v>0</v>
      </c>
      <c r="N13" s="35">
        <f>'Fixed data'!$G$6*N29/1000000</f>
        <v>0</v>
      </c>
      <c r="O13" s="35">
        <f>'Fixed data'!$G$6*O29/1000000</f>
        <v>0</v>
      </c>
      <c r="P13" s="35">
        <f>'Fixed data'!$G$6*P29/1000000</f>
        <v>0</v>
      </c>
      <c r="Q13" s="35">
        <f>'Fixed data'!$G$6*Q29/1000000</f>
        <v>0</v>
      </c>
      <c r="R13" s="35">
        <f>'Fixed data'!$G$6*R29/1000000</f>
        <v>0</v>
      </c>
      <c r="S13" s="35">
        <f>'Fixed data'!$G$6*S29/1000000</f>
        <v>0</v>
      </c>
      <c r="T13" s="35">
        <f>'Fixed data'!$G$6*T29/1000000</f>
        <v>0</v>
      </c>
      <c r="U13" s="35">
        <f>'Fixed data'!$G$6*U29/1000000</f>
        <v>0</v>
      </c>
      <c r="V13" s="35">
        <f>'Fixed data'!$G$6*V29/1000000</f>
        <v>0</v>
      </c>
      <c r="W13" s="35">
        <f>'Fixed data'!$G$6*W29/1000000</f>
        <v>0</v>
      </c>
      <c r="X13" s="35">
        <f>'Fixed data'!$G$6*X29/1000000</f>
        <v>0</v>
      </c>
      <c r="Y13" s="35">
        <f>'Fixed data'!$G$6*Y29/1000000</f>
        <v>0</v>
      </c>
      <c r="Z13" s="35">
        <f>'Fixed data'!$G$6*Z29/1000000</f>
        <v>0</v>
      </c>
      <c r="AA13" s="35">
        <f>'Fixed data'!$G$6*AA29/1000000</f>
        <v>0</v>
      </c>
      <c r="AB13" s="35">
        <f>'Fixed data'!$G$6*AB29/1000000</f>
        <v>0</v>
      </c>
      <c r="AC13" s="35">
        <f>'Fixed data'!$G$6*AC29/1000000</f>
        <v>0</v>
      </c>
      <c r="AD13" s="35">
        <f>'Fixed data'!$G$6*AD29/1000000</f>
        <v>0</v>
      </c>
      <c r="AE13" s="35">
        <f>'Fixed data'!$G$6*AE29/1000000</f>
        <v>0</v>
      </c>
      <c r="AF13" s="35">
        <f>'Fixed data'!$G$6*AF29/1000000</f>
        <v>0</v>
      </c>
      <c r="AG13" s="35">
        <f>'Fixed data'!$G$6*AG29/1000000</f>
        <v>0</v>
      </c>
      <c r="AH13" s="35">
        <f>'Fixed data'!$G$6*AH29/1000000</f>
        <v>0</v>
      </c>
      <c r="AI13" s="35">
        <f>'Fixed data'!$G$6*AI29/1000000</f>
        <v>0</v>
      </c>
      <c r="AJ13" s="35">
        <f>'Fixed data'!$G$6*AJ29/1000000</f>
        <v>0</v>
      </c>
      <c r="AK13" s="35">
        <f>'Fixed data'!$G$6*AK29/1000000</f>
        <v>0</v>
      </c>
      <c r="AL13" s="35">
        <f>'Fixed data'!$G$6*AL29/1000000</f>
        <v>0</v>
      </c>
      <c r="AM13" s="35">
        <f>'Fixed data'!$G$6*AM29/1000000</f>
        <v>0</v>
      </c>
      <c r="AN13" s="35">
        <f>'Fixed data'!$G$6*AN29/1000000</f>
        <v>0</v>
      </c>
      <c r="AO13" s="35">
        <f>'Fixed data'!$G$6*AO29/1000000</f>
        <v>0</v>
      </c>
      <c r="AP13" s="35">
        <f>'Fixed data'!$G$6*AP29/1000000</f>
        <v>0</v>
      </c>
      <c r="AQ13" s="35">
        <f>'Fixed data'!$G$6*AQ29/1000000</f>
        <v>0</v>
      </c>
      <c r="AR13" s="35">
        <f>'Fixed data'!$G$6*AR29/1000000</f>
        <v>0</v>
      </c>
      <c r="AS13" s="35">
        <f>'Fixed data'!$G$6*AS29/1000000</f>
        <v>0</v>
      </c>
      <c r="AT13" s="35">
        <f>'Fixed data'!$G$6*AT29/1000000</f>
        <v>0</v>
      </c>
      <c r="AU13" s="35">
        <f>'Fixed data'!$G$6*AU29/1000000</f>
        <v>0</v>
      </c>
      <c r="AV13" s="35">
        <f>'Fixed data'!$G$6*AV29/1000000</f>
        <v>0</v>
      </c>
      <c r="AW13" s="35">
        <f>'Fixed data'!$G$6*AW29/1000000</f>
        <v>0</v>
      </c>
      <c r="AX13" s="35">
        <f>'Fixed data'!$G$6*AX29/1000000</f>
        <v>0</v>
      </c>
      <c r="AY13" s="35">
        <f>'Fixed data'!$G$6*AY29/1000000</f>
        <v>0</v>
      </c>
      <c r="AZ13" s="35">
        <f>'Fixed data'!$G$6*AZ29/1000000</f>
        <v>0</v>
      </c>
      <c r="BA13" s="35">
        <f>'Fixed data'!$G$6*BA29/1000000</f>
        <v>0</v>
      </c>
      <c r="BB13" s="35">
        <f>'Fixed data'!$G$6*BB29/1000000</f>
        <v>0</v>
      </c>
      <c r="BC13" s="35">
        <f>'Fixed data'!$G$6*BC29/1000000</f>
        <v>0</v>
      </c>
      <c r="BD13" s="35">
        <f>'Fixed data'!$G$6*BD29/1000000</f>
        <v>0</v>
      </c>
    </row>
    <row r="14" spans="1:56" ht="15" customHeight="1" x14ac:dyDescent="0.3">
      <c r="A14" s="205"/>
      <c r="B14" s="9" t="s">
        <v>200</v>
      </c>
      <c r="D14" s="4" t="s">
        <v>39</v>
      </c>
      <c r="E14" s="35">
        <f>E30*'Fixed data'!H$5/1000000</f>
        <v>0</v>
      </c>
      <c r="F14" s="35">
        <f>F30*'Fixed data'!I$5/1000000</f>
        <v>0</v>
      </c>
      <c r="G14" s="35">
        <f>G30*'Fixed data'!J$5/1000000</f>
        <v>0</v>
      </c>
      <c r="H14" s="35">
        <f>H30*'Fixed data'!K$5/1000000</f>
        <v>0</v>
      </c>
      <c r="I14" s="35">
        <f>I30*'Fixed data'!L$5/1000000</f>
        <v>0</v>
      </c>
      <c r="J14" s="35">
        <f>J30*'Fixed data'!M$5/1000000</f>
        <v>0</v>
      </c>
      <c r="K14" s="35">
        <f>K30*'Fixed data'!N$5/1000000</f>
        <v>0</v>
      </c>
      <c r="L14" s="35">
        <f>L30*'Fixed data'!O$5/1000000</f>
        <v>0</v>
      </c>
      <c r="M14" s="35">
        <f>M30*'Fixed data'!P$5/1000000</f>
        <v>0</v>
      </c>
      <c r="N14" s="35">
        <f>N30*'Fixed data'!Q$5/1000000</f>
        <v>0</v>
      </c>
      <c r="O14" s="35">
        <f>O30*'Fixed data'!R$5/1000000</f>
        <v>0</v>
      </c>
      <c r="P14" s="35">
        <f>P30*'Fixed data'!S$5/1000000</f>
        <v>0</v>
      </c>
      <c r="Q14" s="35">
        <f>Q30*'Fixed data'!T$5/1000000</f>
        <v>0</v>
      </c>
      <c r="R14" s="35">
        <f>R30*'Fixed data'!U$5/1000000</f>
        <v>0</v>
      </c>
      <c r="S14" s="35">
        <f>S30*'Fixed data'!V$5/1000000</f>
        <v>0</v>
      </c>
      <c r="T14" s="35">
        <f>T30*'Fixed data'!W$5/1000000</f>
        <v>0</v>
      </c>
      <c r="U14" s="35">
        <f>U30*'Fixed data'!X$5/1000000</f>
        <v>0</v>
      </c>
      <c r="V14" s="35">
        <f>V30*'Fixed data'!Y$5/1000000</f>
        <v>0</v>
      </c>
      <c r="W14" s="35">
        <f>W30*'Fixed data'!Z$5/1000000</f>
        <v>0</v>
      </c>
      <c r="X14" s="35">
        <f>X30*'Fixed data'!AA$5/1000000</f>
        <v>0</v>
      </c>
      <c r="Y14" s="35">
        <f>Y30*'Fixed data'!AB$5/1000000</f>
        <v>0</v>
      </c>
      <c r="Z14" s="35">
        <f>Z30*'Fixed data'!AC$5/1000000</f>
        <v>0</v>
      </c>
      <c r="AA14" s="35">
        <f>AA30*'Fixed data'!AD$5/1000000</f>
        <v>0</v>
      </c>
      <c r="AB14" s="35">
        <f>AB30*'Fixed data'!AE$5/1000000</f>
        <v>0</v>
      </c>
      <c r="AC14" s="35">
        <f>AC30*'Fixed data'!AF$5/1000000</f>
        <v>0</v>
      </c>
      <c r="AD14" s="35">
        <f>AD30*'Fixed data'!AG$5/1000000</f>
        <v>0</v>
      </c>
      <c r="AE14" s="35">
        <f>AE30*'Fixed data'!AH$5/1000000</f>
        <v>0</v>
      </c>
      <c r="AF14" s="35">
        <f>AF30*'Fixed data'!AI$5/1000000</f>
        <v>0</v>
      </c>
      <c r="AG14" s="35">
        <f>AG30*'Fixed data'!AJ$5/1000000</f>
        <v>0</v>
      </c>
      <c r="AH14" s="35">
        <f>AH30*'Fixed data'!AK$5/1000000</f>
        <v>0</v>
      </c>
      <c r="AI14" s="35">
        <f>AI30*'Fixed data'!AL$5/1000000</f>
        <v>0</v>
      </c>
      <c r="AJ14" s="35">
        <f>AJ30*'Fixed data'!AM$5/1000000</f>
        <v>0</v>
      </c>
      <c r="AK14" s="35">
        <f>AK30*'Fixed data'!AN$5/1000000</f>
        <v>0</v>
      </c>
      <c r="AL14" s="35">
        <f>AL30*'Fixed data'!AO$5/1000000</f>
        <v>0</v>
      </c>
      <c r="AM14" s="35">
        <f>AM30*'Fixed data'!AP$5/1000000</f>
        <v>0</v>
      </c>
      <c r="AN14" s="35">
        <f>AN30*'Fixed data'!AQ$5/1000000</f>
        <v>0</v>
      </c>
      <c r="AO14" s="35">
        <f>AO30*'Fixed data'!AR$5/1000000</f>
        <v>0</v>
      </c>
      <c r="AP14" s="35">
        <f>AP30*'Fixed data'!AS$5/1000000</f>
        <v>0</v>
      </c>
      <c r="AQ14" s="35">
        <f>AQ30*'Fixed data'!AT$5/1000000</f>
        <v>0</v>
      </c>
      <c r="AR14" s="35">
        <f>AR30*'Fixed data'!AU$5/1000000</f>
        <v>0</v>
      </c>
      <c r="AS14" s="35">
        <f>AS30*'Fixed data'!AV$5/1000000</f>
        <v>0</v>
      </c>
      <c r="AT14" s="35">
        <f>AT30*'Fixed data'!AW$5/1000000</f>
        <v>0</v>
      </c>
      <c r="AU14" s="35">
        <f>AU30*'Fixed data'!AX$5/1000000</f>
        <v>0</v>
      </c>
      <c r="AV14" s="35">
        <f>AV30*'Fixed data'!AY$5/1000000</f>
        <v>0</v>
      </c>
      <c r="AW14" s="35">
        <f>AW30*'Fixed data'!AZ$5/1000000</f>
        <v>0</v>
      </c>
      <c r="AX14" s="35">
        <f>AX30*'Fixed data'!BA$5/1000000</f>
        <v>0</v>
      </c>
      <c r="AY14" s="35">
        <f>AY30*'Fixed data'!BB$5/1000000</f>
        <v>0</v>
      </c>
      <c r="AZ14" s="35">
        <f>AZ30*'Fixed data'!BC$5/1000000</f>
        <v>0</v>
      </c>
      <c r="BA14" s="35">
        <f>BA30*'Fixed data'!BD$5/1000000</f>
        <v>0</v>
      </c>
      <c r="BB14" s="35">
        <f>BB30*'Fixed data'!BE$5/1000000</f>
        <v>0</v>
      </c>
      <c r="BC14" s="35">
        <f>BC30*'Fixed data'!BF$5/1000000</f>
        <v>0</v>
      </c>
      <c r="BD14" s="35">
        <f>BD30*'Fixed data'!BG$5/1000000</f>
        <v>0</v>
      </c>
    </row>
    <row r="15" spans="1:56" ht="15" customHeight="1" x14ac:dyDescent="0.3">
      <c r="A15" s="205"/>
      <c r="B15" s="9" t="s">
        <v>296</v>
      </c>
      <c r="C15" s="11"/>
      <c r="D15" s="11" t="s">
        <v>39</v>
      </c>
      <c r="E15" s="82">
        <f>'Fixed data'!$G$7*E$31/1000000</f>
        <v>0</v>
      </c>
      <c r="F15" s="82">
        <f>'Fixed data'!$G$7*F$31/1000000</f>
        <v>0</v>
      </c>
      <c r="G15" s="82">
        <f>'Fixed data'!$G$7*G$31/1000000</f>
        <v>0</v>
      </c>
      <c r="H15" s="82">
        <f>'Fixed data'!$G$7*H$31/1000000</f>
        <v>0</v>
      </c>
      <c r="I15" s="82">
        <f>'Fixed data'!$G$7*I$31/1000000</f>
        <v>0</v>
      </c>
      <c r="J15" s="82">
        <f>'Fixed data'!$G$7*J$31/1000000</f>
        <v>0</v>
      </c>
      <c r="K15" s="82">
        <f>'Fixed data'!$G$7*K$31/1000000</f>
        <v>0</v>
      </c>
      <c r="L15" s="82">
        <f>'Fixed data'!$G$7*L$31/1000000</f>
        <v>0</v>
      </c>
      <c r="M15" s="82">
        <f>'Fixed data'!$G$7*M$31/1000000</f>
        <v>0</v>
      </c>
      <c r="N15" s="82">
        <f>'Fixed data'!$G$7*N$31/1000000</f>
        <v>0</v>
      </c>
      <c r="O15" s="82">
        <f>'Fixed data'!$G$7*O$31/1000000</f>
        <v>0</v>
      </c>
      <c r="P15" s="82">
        <f>'Fixed data'!$G$7*P$31/1000000</f>
        <v>0</v>
      </c>
      <c r="Q15" s="82">
        <f>'Fixed data'!$G$7*Q$31/1000000</f>
        <v>0</v>
      </c>
      <c r="R15" s="82">
        <f>'Fixed data'!$G$7*R$31/1000000</f>
        <v>0</v>
      </c>
      <c r="S15" s="82">
        <f>'Fixed data'!$G$7*S$31/1000000</f>
        <v>0</v>
      </c>
      <c r="T15" s="82">
        <f>'Fixed data'!$G$7*T$31/1000000</f>
        <v>0</v>
      </c>
      <c r="U15" s="82">
        <f>'Fixed data'!$G$7*U$31/1000000</f>
        <v>0</v>
      </c>
      <c r="V15" s="82">
        <f>'Fixed data'!$G$7*V$31/1000000</f>
        <v>0</v>
      </c>
      <c r="W15" s="82">
        <f>'Fixed data'!$G$7*W$31/1000000</f>
        <v>0</v>
      </c>
      <c r="X15" s="82">
        <f>'Fixed data'!$G$7*X$31/1000000</f>
        <v>0</v>
      </c>
      <c r="Y15" s="82">
        <f>'Fixed data'!$G$7*Y$31/1000000</f>
        <v>0</v>
      </c>
      <c r="Z15" s="82">
        <f>'Fixed data'!$G$7*Z$31/1000000</f>
        <v>0</v>
      </c>
      <c r="AA15" s="82">
        <f>'Fixed data'!$G$7*AA$31/1000000</f>
        <v>0</v>
      </c>
      <c r="AB15" s="82">
        <f>'Fixed data'!$G$7*AB$31/1000000</f>
        <v>0</v>
      </c>
      <c r="AC15" s="82">
        <f>'Fixed data'!$G$7*AC$31/1000000</f>
        <v>0</v>
      </c>
      <c r="AD15" s="82">
        <f>'Fixed data'!$G$7*AD$31/1000000</f>
        <v>0</v>
      </c>
      <c r="AE15" s="82">
        <f>'Fixed data'!$G$7*AE$31/1000000</f>
        <v>0</v>
      </c>
      <c r="AF15" s="82">
        <f>'Fixed data'!$G$7*AF$31/1000000</f>
        <v>0</v>
      </c>
      <c r="AG15" s="82">
        <f>'Fixed data'!$G$7*AG$31/1000000</f>
        <v>0</v>
      </c>
      <c r="AH15" s="82">
        <f>'Fixed data'!$G$7*AH$31/1000000</f>
        <v>0</v>
      </c>
      <c r="AI15" s="82">
        <f>'Fixed data'!$G$7*AI$31/1000000</f>
        <v>0</v>
      </c>
      <c r="AJ15" s="82">
        <f>'Fixed data'!$G$7*AJ$31/1000000</f>
        <v>0</v>
      </c>
      <c r="AK15" s="82">
        <f>'Fixed data'!$G$7*AK$31/1000000</f>
        <v>0</v>
      </c>
      <c r="AL15" s="82">
        <f>'Fixed data'!$G$7*AL$31/1000000</f>
        <v>0</v>
      </c>
      <c r="AM15" s="82">
        <f>'Fixed data'!$G$7*AM$31/1000000</f>
        <v>0</v>
      </c>
      <c r="AN15" s="82">
        <f>'Fixed data'!$G$7*AN$31/1000000</f>
        <v>0</v>
      </c>
      <c r="AO15" s="82">
        <f>'Fixed data'!$G$7*AO$31/1000000</f>
        <v>0</v>
      </c>
      <c r="AP15" s="82">
        <f>'Fixed data'!$G$7*AP$31/1000000</f>
        <v>0</v>
      </c>
      <c r="AQ15" s="82">
        <f>'Fixed data'!$G$7*AQ$31/1000000</f>
        <v>0</v>
      </c>
      <c r="AR15" s="82">
        <f>'Fixed data'!$G$7*AR$31/1000000</f>
        <v>0</v>
      </c>
      <c r="AS15" s="82">
        <f>'Fixed data'!$G$7*AS$31/1000000</f>
        <v>0</v>
      </c>
      <c r="AT15" s="82">
        <f>'Fixed data'!$G$7*AT$31/1000000</f>
        <v>0</v>
      </c>
      <c r="AU15" s="82">
        <f>'Fixed data'!$G$7*AU$31/1000000</f>
        <v>0</v>
      </c>
      <c r="AV15" s="82">
        <f>'Fixed data'!$G$7*AV$31/1000000</f>
        <v>0</v>
      </c>
      <c r="AW15" s="82">
        <f>'Fixed data'!$G$7*AW$31/1000000</f>
        <v>0</v>
      </c>
      <c r="AX15" s="82">
        <f>'Fixed data'!$G$7*AX$31/1000000</f>
        <v>0</v>
      </c>
      <c r="AY15" s="82">
        <f>'Fixed data'!$G$7*AY$31/1000000</f>
        <v>0</v>
      </c>
      <c r="AZ15" s="82">
        <f>'Fixed data'!$G$7*AZ$31/1000000</f>
        <v>0</v>
      </c>
      <c r="BA15" s="82">
        <f>'Fixed data'!$G$7*BA$31/1000000</f>
        <v>0</v>
      </c>
      <c r="BB15" s="82">
        <f>'Fixed data'!$G$7*BB$31/1000000</f>
        <v>0</v>
      </c>
      <c r="BC15" s="82">
        <f>'Fixed data'!$G$7*BC$31/1000000</f>
        <v>0</v>
      </c>
      <c r="BD15" s="82">
        <f>'Fixed data'!$G$7*BD$31/1000000</f>
        <v>0</v>
      </c>
    </row>
    <row r="16" spans="1:56" ht="15" customHeight="1" x14ac:dyDescent="0.3">
      <c r="A16" s="205"/>
      <c r="B16" s="9" t="s">
        <v>297</v>
      </c>
      <c r="C16" s="9"/>
      <c r="D16" s="9" t="s">
        <v>39</v>
      </c>
      <c r="E16" s="82">
        <f>'Fixed data'!$G$8*E32/1000000</f>
        <v>0</v>
      </c>
      <c r="F16" s="82">
        <f>'Fixed data'!$G$8*F32/1000000</f>
        <v>0</v>
      </c>
      <c r="G16" s="82">
        <f>'Fixed data'!$G$8*G32/1000000</f>
        <v>0</v>
      </c>
      <c r="H16" s="82">
        <f>'Fixed data'!$G$8*H32/1000000</f>
        <v>0</v>
      </c>
      <c r="I16" s="82">
        <f>'Fixed data'!$G$8*I32/1000000</f>
        <v>0</v>
      </c>
      <c r="J16" s="82">
        <f>'Fixed data'!$G$8*J32/1000000</f>
        <v>0</v>
      </c>
      <c r="K16" s="82">
        <f>'Fixed data'!$G$8*K32/1000000</f>
        <v>0</v>
      </c>
      <c r="L16" s="82">
        <f>'Fixed data'!$G$8*L32/1000000</f>
        <v>0</v>
      </c>
      <c r="M16" s="82">
        <f>'Fixed data'!$G$8*M32/1000000</f>
        <v>0</v>
      </c>
      <c r="N16" s="82">
        <f>'Fixed data'!$G$8*N32/1000000</f>
        <v>0</v>
      </c>
      <c r="O16" s="82">
        <f>'Fixed data'!$G$8*O32/1000000</f>
        <v>0</v>
      </c>
      <c r="P16" s="82">
        <f>'Fixed data'!$G$8*P32/1000000</f>
        <v>0</v>
      </c>
      <c r="Q16" s="82">
        <f>'Fixed data'!$G$8*Q32/1000000</f>
        <v>0</v>
      </c>
      <c r="R16" s="82">
        <f>'Fixed data'!$G$8*R32/1000000</f>
        <v>0</v>
      </c>
      <c r="S16" s="82">
        <f>'Fixed data'!$G$8*S32/1000000</f>
        <v>0</v>
      </c>
      <c r="T16" s="82">
        <f>'Fixed data'!$G$8*T32/1000000</f>
        <v>0</v>
      </c>
      <c r="U16" s="82">
        <f>'Fixed data'!$G$8*U32/1000000</f>
        <v>0</v>
      </c>
      <c r="V16" s="82">
        <f>'Fixed data'!$G$8*V32/1000000</f>
        <v>0</v>
      </c>
      <c r="W16" s="82">
        <f>'Fixed data'!$G$8*W32/1000000</f>
        <v>0</v>
      </c>
      <c r="X16" s="82">
        <f>'Fixed data'!$G$8*X32/1000000</f>
        <v>0</v>
      </c>
      <c r="Y16" s="82">
        <f>'Fixed data'!$G$8*Y32/1000000</f>
        <v>0</v>
      </c>
      <c r="Z16" s="82">
        <f>'Fixed data'!$G$8*Z32/1000000</f>
        <v>0</v>
      </c>
      <c r="AA16" s="82">
        <f>'Fixed data'!$G$8*AA32/1000000</f>
        <v>0</v>
      </c>
      <c r="AB16" s="82">
        <f>'Fixed data'!$G$8*AB32/1000000</f>
        <v>0</v>
      </c>
      <c r="AC16" s="82">
        <f>'Fixed data'!$G$8*AC32/1000000</f>
        <v>0</v>
      </c>
      <c r="AD16" s="82">
        <f>'Fixed data'!$G$8*AD32/1000000</f>
        <v>0</v>
      </c>
      <c r="AE16" s="82">
        <f>'Fixed data'!$G$8*AE32/1000000</f>
        <v>0</v>
      </c>
      <c r="AF16" s="82">
        <f>'Fixed data'!$G$8*AF32/1000000</f>
        <v>0</v>
      </c>
      <c r="AG16" s="82">
        <f>'Fixed data'!$G$8*AG32/1000000</f>
        <v>0</v>
      </c>
      <c r="AH16" s="82">
        <f>'Fixed data'!$G$8*AH32/1000000</f>
        <v>0</v>
      </c>
      <c r="AI16" s="82">
        <f>'Fixed data'!$G$8*AI32/1000000</f>
        <v>0</v>
      </c>
      <c r="AJ16" s="82">
        <f>'Fixed data'!$G$8*AJ32/1000000</f>
        <v>0</v>
      </c>
      <c r="AK16" s="82">
        <f>'Fixed data'!$G$8*AK32/1000000</f>
        <v>0</v>
      </c>
      <c r="AL16" s="82">
        <f>'Fixed data'!$G$8*AL32/1000000</f>
        <v>0</v>
      </c>
      <c r="AM16" s="82">
        <f>'Fixed data'!$G$8*AM32/1000000</f>
        <v>0</v>
      </c>
      <c r="AN16" s="82">
        <f>'Fixed data'!$G$8*AN32/1000000</f>
        <v>0</v>
      </c>
      <c r="AO16" s="82">
        <f>'Fixed data'!$G$8*AO32/1000000</f>
        <v>0</v>
      </c>
      <c r="AP16" s="82">
        <f>'Fixed data'!$G$8*AP32/1000000</f>
        <v>0</v>
      </c>
      <c r="AQ16" s="82">
        <f>'Fixed data'!$G$8*AQ32/1000000</f>
        <v>0</v>
      </c>
      <c r="AR16" s="82">
        <f>'Fixed data'!$G$8*AR32/1000000</f>
        <v>0</v>
      </c>
      <c r="AS16" s="82">
        <f>'Fixed data'!$G$8*AS32/1000000</f>
        <v>0</v>
      </c>
      <c r="AT16" s="82">
        <f>'Fixed data'!$G$8*AT32/1000000</f>
        <v>0</v>
      </c>
      <c r="AU16" s="82">
        <f>'Fixed data'!$G$8*AU32/1000000</f>
        <v>0</v>
      </c>
      <c r="AV16" s="82">
        <f>'Fixed data'!$G$8*AV32/1000000</f>
        <v>0</v>
      </c>
      <c r="AW16" s="82">
        <f>'Fixed data'!$G$8*AW32/1000000</f>
        <v>0</v>
      </c>
      <c r="AX16" s="82">
        <f>'Fixed data'!$G$8*AX32/1000000</f>
        <v>0</v>
      </c>
      <c r="AY16" s="82">
        <f>'Fixed data'!$G$8*AY32/1000000</f>
        <v>0</v>
      </c>
      <c r="AZ16" s="82">
        <f>'Fixed data'!$G$8*AZ32/1000000</f>
        <v>0</v>
      </c>
      <c r="BA16" s="82">
        <f>'Fixed data'!$G$8*BA32/1000000</f>
        <v>0</v>
      </c>
      <c r="BB16" s="82">
        <f>'Fixed data'!$G$8*BB32/1000000</f>
        <v>0</v>
      </c>
      <c r="BC16" s="82">
        <f>'Fixed data'!$G$8*BC32/1000000</f>
        <v>0</v>
      </c>
      <c r="BD16" s="82">
        <f>'Fixed data'!$G$8*BD32/1000000</f>
        <v>0</v>
      </c>
    </row>
    <row r="17" spans="1:56" ht="15" customHeight="1" x14ac:dyDescent="0.3">
      <c r="A17" s="205"/>
      <c r="B17" s="4" t="s">
        <v>201</v>
      </c>
      <c r="D17" s="9" t="s">
        <v>39</v>
      </c>
      <c r="E17" s="35">
        <f>E33*'Fixed data'!H$5/1000000</f>
        <v>0</v>
      </c>
      <c r="F17" s="35">
        <f>F33*'Fixed data'!I$5/1000000</f>
        <v>0</v>
      </c>
      <c r="G17" s="35">
        <f>G33*'Fixed data'!J$5/1000000</f>
        <v>0</v>
      </c>
      <c r="H17" s="35">
        <f>H33*'Fixed data'!K$5/1000000</f>
        <v>0</v>
      </c>
      <c r="I17" s="35">
        <f>I33*'Fixed data'!L$5/1000000</f>
        <v>0</v>
      </c>
      <c r="J17" s="35">
        <f>J33*'Fixed data'!M$5/1000000</f>
        <v>0</v>
      </c>
      <c r="K17" s="35">
        <f>K33*'Fixed data'!N$5/1000000</f>
        <v>0</v>
      </c>
      <c r="L17" s="35">
        <f>L33*'Fixed data'!O$5/1000000</f>
        <v>0</v>
      </c>
      <c r="M17" s="35">
        <f>M33*'Fixed data'!P$5/1000000</f>
        <v>0</v>
      </c>
      <c r="N17" s="35">
        <f>N33*'Fixed data'!Q$5/1000000</f>
        <v>0</v>
      </c>
      <c r="O17" s="35">
        <f>O33*'Fixed data'!R$5/1000000</f>
        <v>0</v>
      </c>
      <c r="P17" s="35">
        <f>P33*'Fixed data'!S$5/1000000</f>
        <v>0</v>
      </c>
      <c r="Q17" s="35">
        <f>Q33*'Fixed data'!T$5/1000000</f>
        <v>0</v>
      </c>
      <c r="R17" s="35">
        <f>R33*'Fixed data'!U$5/1000000</f>
        <v>0</v>
      </c>
      <c r="S17" s="35">
        <f>S33*'Fixed data'!V$5/1000000</f>
        <v>0</v>
      </c>
      <c r="T17" s="35">
        <f>T33*'Fixed data'!W$5/1000000</f>
        <v>0</v>
      </c>
      <c r="U17" s="35">
        <f>U33*'Fixed data'!X$5/1000000</f>
        <v>0</v>
      </c>
      <c r="V17" s="35">
        <f>V33*'Fixed data'!Y$5/1000000</f>
        <v>0</v>
      </c>
      <c r="W17" s="35">
        <f>W33*'Fixed data'!Z$5/1000000</f>
        <v>0</v>
      </c>
      <c r="X17" s="35">
        <f>X33*'Fixed data'!AA$5/1000000</f>
        <v>0</v>
      </c>
      <c r="Y17" s="35">
        <f>Y33*'Fixed data'!AB$5/1000000</f>
        <v>0</v>
      </c>
      <c r="Z17" s="35">
        <f>Z33*'Fixed data'!AC$5/1000000</f>
        <v>0</v>
      </c>
      <c r="AA17" s="35">
        <f>AA33*'Fixed data'!AD$5/1000000</f>
        <v>0</v>
      </c>
      <c r="AB17" s="35">
        <f>AB33*'Fixed data'!AE$5/1000000</f>
        <v>0</v>
      </c>
      <c r="AC17" s="35">
        <f>AC33*'Fixed data'!AF$5/1000000</f>
        <v>0</v>
      </c>
      <c r="AD17" s="35">
        <f>AD33*'Fixed data'!AG$5/1000000</f>
        <v>0</v>
      </c>
      <c r="AE17" s="35">
        <f>AE33*'Fixed data'!AH$5/1000000</f>
        <v>0</v>
      </c>
      <c r="AF17" s="35">
        <f>AF33*'Fixed data'!AI$5/1000000</f>
        <v>0</v>
      </c>
      <c r="AG17" s="35">
        <f>AG33*'Fixed data'!AJ$5/1000000</f>
        <v>0</v>
      </c>
      <c r="AH17" s="35">
        <f>AH33*'Fixed data'!AK$5/1000000</f>
        <v>0</v>
      </c>
      <c r="AI17" s="35">
        <f>AI33*'Fixed data'!AL$5/1000000</f>
        <v>0</v>
      </c>
      <c r="AJ17" s="35">
        <f>AJ33*'Fixed data'!AM$5/1000000</f>
        <v>0</v>
      </c>
      <c r="AK17" s="35">
        <f>AK33*'Fixed data'!AN$5/1000000</f>
        <v>0</v>
      </c>
      <c r="AL17" s="35">
        <f>AL33*'Fixed data'!AO$5/1000000</f>
        <v>0</v>
      </c>
      <c r="AM17" s="35">
        <f>AM33*'Fixed data'!AP$5/1000000</f>
        <v>0</v>
      </c>
      <c r="AN17" s="35">
        <f>AN33*'Fixed data'!AQ$5/1000000</f>
        <v>0</v>
      </c>
      <c r="AO17" s="35">
        <f>AO33*'Fixed data'!AR$5/1000000</f>
        <v>0</v>
      </c>
      <c r="AP17" s="35">
        <f>AP33*'Fixed data'!AS$5/1000000</f>
        <v>0</v>
      </c>
      <c r="AQ17" s="35">
        <f>AQ33*'Fixed data'!AT$5/1000000</f>
        <v>0</v>
      </c>
      <c r="AR17" s="35">
        <f>AR33*'Fixed data'!AU$5/1000000</f>
        <v>0</v>
      </c>
      <c r="AS17" s="35">
        <f>AS33*'Fixed data'!AV$5/1000000</f>
        <v>0</v>
      </c>
      <c r="AT17" s="35">
        <f>AT33*'Fixed data'!AW$5/1000000</f>
        <v>0</v>
      </c>
      <c r="AU17" s="35">
        <f>AU33*'Fixed data'!AX$5/1000000</f>
        <v>0</v>
      </c>
      <c r="AV17" s="35">
        <f>AV33*'Fixed data'!AY$5/1000000</f>
        <v>0</v>
      </c>
      <c r="AW17" s="35">
        <f>AW33*'Fixed data'!AZ$5/1000000</f>
        <v>0</v>
      </c>
      <c r="AX17" s="35">
        <f>AX33*'Fixed data'!BA$5/1000000</f>
        <v>0</v>
      </c>
      <c r="AY17" s="35">
        <f>AY33*'Fixed data'!BB$5/1000000</f>
        <v>0</v>
      </c>
      <c r="AZ17" s="35">
        <f>AZ33*'Fixed data'!BC$5/1000000</f>
        <v>0</v>
      </c>
      <c r="BA17" s="35">
        <f>BA33*'Fixed data'!BD$5/1000000</f>
        <v>0</v>
      </c>
      <c r="BB17" s="35">
        <f>BB33*'Fixed data'!BE$5/1000000</f>
        <v>0</v>
      </c>
      <c r="BC17" s="35">
        <f>BC33*'Fixed data'!BF$5/1000000</f>
        <v>0</v>
      </c>
      <c r="BD17" s="35">
        <f>BD33*'Fixed data'!BG$5/1000000</f>
        <v>0</v>
      </c>
    </row>
    <row r="18" spans="1:56" ht="15" customHeight="1" x14ac:dyDescent="0.3">
      <c r="A18" s="205"/>
      <c r="B18" s="9" t="s">
        <v>68</v>
      </c>
      <c r="C18" s="9"/>
      <c r="D18" s="4" t="s">
        <v>39</v>
      </c>
      <c r="E18" s="35">
        <f>E34*'Fixed data'!$G$9</f>
        <v>0</v>
      </c>
      <c r="F18" s="35">
        <f>F34*'Fixed data'!$G$9</f>
        <v>0</v>
      </c>
      <c r="G18" s="35">
        <f>G34*'Fixed data'!$G$9</f>
        <v>0</v>
      </c>
      <c r="H18" s="35">
        <f>H34*'Fixed data'!$G$9</f>
        <v>0</v>
      </c>
      <c r="I18" s="35">
        <f>I34*'Fixed data'!$G$9</f>
        <v>0</v>
      </c>
      <c r="J18" s="35">
        <f>J34*'Fixed data'!$G$9</f>
        <v>0</v>
      </c>
      <c r="K18" s="35">
        <f>K34*'Fixed data'!$G$9</f>
        <v>0</v>
      </c>
      <c r="L18" s="35">
        <f>L34*'Fixed data'!$G$9</f>
        <v>0</v>
      </c>
      <c r="M18" s="35">
        <f>M34*'Fixed data'!$G$9</f>
        <v>0</v>
      </c>
      <c r="N18" s="35">
        <f>N34*'Fixed data'!$G$9</f>
        <v>0</v>
      </c>
      <c r="O18" s="35">
        <f>O34*'Fixed data'!$G$9</f>
        <v>0</v>
      </c>
      <c r="P18" s="35">
        <f>P34*'Fixed data'!$G$9</f>
        <v>0</v>
      </c>
      <c r="Q18" s="35">
        <f>Q34*'Fixed data'!$G$9</f>
        <v>0</v>
      </c>
      <c r="R18" s="35">
        <f>R34*'Fixed data'!$G$9</f>
        <v>0</v>
      </c>
      <c r="S18" s="35">
        <f>S34*'Fixed data'!$G$9</f>
        <v>0</v>
      </c>
      <c r="T18" s="35">
        <f>T34*'Fixed data'!$G$9</f>
        <v>0</v>
      </c>
      <c r="U18" s="35">
        <f>U34*'Fixed data'!$G$9</f>
        <v>0</v>
      </c>
      <c r="V18" s="35">
        <f>V34*'Fixed data'!$G$9</f>
        <v>0</v>
      </c>
      <c r="W18" s="35">
        <f>W34*'Fixed data'!$G$9</f>
        <v>0</v>
      </c>
      <c r="X18" s="35">
        <f>X34*'Fixed data'!$G$9</f>
        <v>0</v>
      </c>
      <c r="Y18" s="35">
        <f>Y34*'Fixed data'!$G$9</f>
        <v>0</v>
      </c>
      <c r="Z18" s="35">
        <f>Z34*'Fixed data'!$G$9</f>
        <v>0</v>
      </c>
      <c r="AA18" s="35">
        <f>AA34*'Fixed data'!$G$9</f>
        <v>0</v>
      </c>
      <c r="AB18" s="35">
        <f>AB34*'Fixed data'!$G$9</f>
        <v>0</v>
      </c>
      <c r="AC18" s="35">
        <f>AC34*'Fixed data'!$G$9</f>
        <v>0</v>
      </c>
      <c r="AD18" s="35">
        <f>AD34*'Fixed data'!$G$9</f>
        <v>0</v>
      </c>
      <c r="AE18" s="35">
        <f>AE34*'Fixed data'!$G$9</f>
        <v>0</v>
      </c>
      <c r="AF18" s="35">
        <f>AF34*'Fixed data'!$G$9</f>
        <v>0</v>
      </c>
      <c r="AG18" s="35">
        <f>AG34*'Fixed data'!$G$9</f>
        <v>0</v>
      </c>
      <c r="AH18" s="35">
        <f>AH34*'Fixed data'!$G$9</f>
        <v>0</v>
      </c>
      <c r="AI18" s="35">
        <f>AI34*'Fixed data'!$G$9</f>
        <v>0</v>
      </c>
      <c r="AJ18" s="35">
        <f>AJ34*'Fixed data'!$G$9</f>
        <v>0</v>
      </c>
      <c r="AK18" s="35">
        <f>AK34*'Fixed data'!$G$9</f>
        <v>0</v>
      </c>
      <c r="AL18" s="35">
        <f>AL34*'Fixed data'!$G$9</f>
        <v>0</v>
      </c>
      <c r="AM18" s="35">
        <f>AM34*'Fixed data'!$G$9</f>
        <v>0</v>
      </c>
      <c r="AN18" s="35">
        <f>AN34*'Fixed data'!$G$9</f>
        <v>0</v>
      </c>
      <c r="AO18" s="35">
        <f>AO34*'Fixed data'!$G$9</f>
        <v>0</v>
      </c>
      <c r="AP18" s="35">
        <f>AP34*'Fixed data'!$G$9</f>
        <v>0</v>
      </c>
      <c r="AQ18" s="35">
        <f>AQ34*'Fixed data'!$G$9</f>
        <v>0</v>
      </c>
      <c r="AR18" s="35">
        <f>AR34*'Fixed data'!$G$9</f>
        <v>0</v>
      </c>
      <c r="AS18" s="35">
        <f>AS34*'Fixed data'!$G$9</f>
        <v>0</v>
      </c>
      <c r="AT18" s="35">
        <f>AT34*'Fixed data'!$G$9</f>
        <v>0</v>
      </c>
      <c r="AU18" s="35">
        <f>AU34*'Fixed data'!$G$9</f>
        <v>0</v>
      </c>
      <c r="AV18" s="35">
        <f>AV34*'Fixed data'!$G$9</f>
        <v>0</v>
      </c>
      <c r="AW18" s="35">
        <f>AW34*'Fixed data'!$G$9</f>
        <v>0</v>
      </c>
      <c r="AX18" s="35">
        <f>AX34*'Fixed data'!$G$9</f>
        <v>0</v>
      </c>
      <c r="AY18" s="35">
        <f>AY34*'Fixed data'!$G$9</f>
        <v>0</v>
      </c>
      <c r="AZ18" s="35">
        <f>AZ34*'Fixed data'!$G$9</f>
        <v>0</v>
      </c>
      <c r="BA18" s="35">
        <f>BA34*'Fixed data'!$G$9</f>
        <v>0</v>
      </c>
      <c r="BB18" s="35">
        <f>BB34*'Fixed data'!$G$9</f>
        <v>0</v>
      </c>
      <c r="BC18" s="35">
        <f>BC34*'Fixed data'!$G$9</f>
        <v>0</v>
      </c>
      <c r="BD18" s="35">
        <f>BD34*'Fixed data'!$G$9</f>
        <v>0</v>
      </c>
    </row>
    <row r="19" spans="1:56" ht="15" customHeight="1" x14ac:dyDescent="0.3">
      <c r="A19" s="205"/>
      <c r="B19" s="9" t="s">
        <v>69</v>
      </c>
      <c r="C19" s="9"/>
      <c r="D19" s="4" t="s">
        <v>39</v>
      </c>
      <c r="E19" s="35">
        <f>E35*'Fixed data'!$G$10</f>
        <v>0</v>
      </c>
      <c r="F19" s="35">
        <f>F35*'Fixed data'!$G$10</f>
        <v>0</v>
      </c>
      <c r="G19" s="35">
        <f>G35*'Fixed data'!$G$10</f>
        <v>0</v>
      </c>
      <c r="H19" s="35">
        <f>H35*'Fixed data'!$G$10</f>
        <v>0</v>
      </c>
      <c r="I19" s="35">
        <f>I35*'Fixed data'!$G$10</f>
        <v>0</v>
      </c>
      <c r="J19" s="35">
        <f>J35*'Fixed data'!$G$10</f>
        <v>0</v>
      </c>
      <c r="K19" s="35">
        <f>K35*'Fixed data'!$G$10</f>
        <v>0</v>
      </c>
      <c r="L19" s="35">
        <f>L35*'Fixed data'!$G$10</f>
        <v>0</v>
      </c>
      <c r="M19" s="35">
        <f>M35*'Fixed data'!$G$10</f>
        <v>0</v>
      </c>
      <c r="N19" s="35">
        <f>N35*'Fixed data'!$G$10</f>
        <v>0</v>
      </c>
      <c r="O19" s="35">
        <f>O35*'Fixed data'!$G$10</f>
        <v>0</v>
      </c>
      <c r="P19" s="35">
        <f>P35*'Fixed data'!$G$10</f>
        <v>0</v>
      </c>
      <c r="Q19" s="35">
        <f>Q35*'Fixed data'!$G$10</f>
        <v>0</v>
      </c>
      <c r="R19" s="35">
        <f>R35*'Fixed data'!$G$10</f>
        <v>0</v>
      </c>
      <c r="S19" s="35">
        <f>S35*'Fixed data'!$G$10</f>
        <v>0</v>
      </c>
      <c r="T19" s="35">
        <f>T35*'Fixed data'!$G$10</f>
        <v>0</v>
      </c>
      <c r="U19" s="35">
        <f>U35*'Fixed data'!$G$10</f>
        <v>0</v>
      </c>
      <c r="V19" s="35">
        <f>V35*'Fixed data'!$G$10</f>
        <v>0</v>
      </c>
      <c r="W19" s="35">
        <f>W35*'Fixed data'!$G$10</f>
        <v>0</v>
      </c>
      <c r="X19" s="35">
        <f>X35*'Fixed data'!$G$10</f>
        <v>0</v>
      </c>
      <c r="Y19" s="35">
        <f>Y35*'Fixed data'!$G$10</f>
        <v>0</v>
      </c>
      <c r="Z19" s="35">
        <f>Z35*'Fixed data'!$G$10</f>
        <v>0</v>
      </c>
      <c r="AA19" s="35">
        <f>AA35*'Fixed data'!$G$10</f>
        <v>0</v>
      </c>
      <c r="AB19" s="35">
        <f>AB35*'Fixed data'!$G$10</f>
        <v>0</v>
      </c>
      <c r="AC19" s="35">
        <f>AC35*'Fixed data'!$G$10</f>
        <v>0</v>
      </c>
      <c r="AD19" s="35">
        <f>AD35*'Fixed data'!$G$10</f>
        <v>0</v>
      </c>
      <c r="AE19" s="35">
        <f>AE35*'Fixed data'!$G$10</f>
        <v>0</v>
      </c>
      <c r="AF19" s="35">
        <f>AF35*'Fixed data'!$G$10</f>
        <v>0</v>
      </c>
      <c r="AG19" s="35">
        <f>AG35*'Fixed data'!$G$10</f>
        <v>0</v>
      </c>
      <c r="AH19" s="35">
        <f>AH35*'Fixed data'!$G$10</f>
        <v>0</v>
      </c>
      <c r="AI19" s="35">
        <f>AI35*'Fixed data'!$G$10</f>
        <v>0</v>
      </c>
      <c r="AJ19" s="35">
        <f>AJ35*'Fixed data'!$G$10</f>
        <v>0</v>
      </c>
      <c r="AK19" s="35">
        <f>AK35*'Fixed data'!$G$10</f>
        <v>0</v>
      </c>
      <c r="AL19" s="35">
        <f>AL35*'Fixed data'!$G$10</f>
        <v>0</v>
      </c>
      <c r="AM19" s="35">
        <f>AM35*'Fixed data'!$G$10</f>
        <v>0</v>
      </c>
      <c r="AN19" s="35">
        <f>AN35*'Fixed data'!$G$10</f>
        <v>0</v>
      </c>
      <c r="AO19" s="35">
        <f>AO35*'Fixed data'!$G$10</f>
        <v>0</v>
      </c>
      <c r="AP19" s="35">
        <f>AP35*'Fixed data'!$G$10</f>
        <v>0</v>
      </c>
      <c r="AQ19" s="35">
        <f>AQ35*'Fixed data'!$G$10</f>
        <v>0</v>
      </c>
      <c r="AR19" s="35">
        <f>AR35*'Fixed data'!$G$10</f>
        <v>0</v>
      </c>
      <c r="AS19" s="35">
        <f>AS35*'Fixed data'!$G$10</f>
        <v>0</v>
      </c>
      <c r="AT19" s="35">
        <f>AT35*'Fixed data'!$G$10</f>
        <v>0</v>
      </c>
      <c r="AU19" s="35">
        <f>AU35*'Fixed data'!$G$10</f>
        <v>0</v>
      </c>
      <c r="AV19" s="35">
        <f>AV35*'Fixed data'!$G$10</f>
        <v>0</v>
      </c>
      <c r="AW19" s="35">
        <f>AW35*'Fixed data'!$G$10</f>
        <v>0</v>
      </c>
      <c r="AX19" s="35">
        <f>AX35*'Fixed data'!$G$10</f>
        <v>0</v>
      </c>
      <c r="AY19" s="35">
        <f>AY35*'Fixed data'!$G$10</f>
        <v>0</v>
      </c>
      <c r="AZ19" s="35">
        <f>AZ35*'Fixed data'!$G$10</f>
        <v>0</v>
      </c>
      <c r="BA19" s="35">
        <f>BA35*'Fixed data'!$G$10</f>
        <v>0</v>
      </c>
      <c r="BB19" s="35">
        <f>BB35*'Fixed data'!$G$10</f>
        <v>0</v>
      </c>
      <c r="BC19" s="35">
        <f>BC35*'Fixed data'!$G$10</f>
        <v>0</v>
      </c>
      <c r="BD19" s="35">
        <f>BD35*'Fixed data'!$G$10</f>
        <v>0</v>
      </c>
    </row>
    <row r="20" spans="1:56" ht="15" customHeight="1" x14ac:dyDescent="0.3">
      <c r="A20" s="205"/>
      <c r="B20" s="4" t="s">
        <v>82</v>
      </c>
      <c r="D20" s="9" t="s">
        <v>39</v>
      </c>
      <c r="E20" s="35">
        <f>'Fixed data'!$G$11*E36/1000000</f>
        <v>0</v>
      </c>
      <c r="F20" s="35">
        <f>'Fixed data'!$G$11*F36/1000000</f>
        <v>0</v>
      </c>
      <c r="G20" s="35">
        <f>'Fixed data'!$G$11*G36/1000000</f>
        <v>0</v>
      </c>
      <c r="H20" s="35">
        <f>'Fixed data'!$G$11*H36/1000000</f>
        <v>0</v>
      </c>
      <c r="I20" s="35">
        <f>'Fixed data'!$G$11*I36/1000000</f>
        <v>0</v>
      </c>
      <c r="J20" s="35">
        <f>'Fixed data'!$G$11*J36/1000000</f>
        <v>0</v>
      </c>
      <c r="K20" s="35">
        <f>'Fixed data'!$G$11*K36/1000000</f>
        <v>0</v>
      </c>
      <c r="L20" s="35">
        <f>'Fixed data'!$G$11*L36/1000000</f>
        <v>0</v>
      </c>
      <c r="M20" s="35">
        <f>'Fixed data'!$G$11*M36/1000000</f>
        <v>0</v>
      </c>
      <c r="N20" s="35">
        <f>'Fixed data'!$G$11*N36/1000000</f>
        <v>0</v>
      </c>
      <c r="O20" s="35">
        <f>'Fixed data'!$G$11*O36/1000000</f>
        <v>0</v>
      </c>
      <c r="P20" s="35">
        <f>'Fixed data'!$G$11*P36/1000000</f>
        <v>0</v>
      </c>
      <c r="Q20" s="35">
        <f>'Fixed data'!$G$11*Q36/1000000</f>
        <v>0</v>
      </c>
      <c r="R20" s="35">
        <f>'Fixed data'!$G$11*R36/1000000</f>
        <v>0</v>
      </c>
      <c r="S20" s="35">
        <f>'Fixed data'!$G$11*S36/1000000</f>
        <v>0</v>
      </c>
      <c r="T20" s="35">
        <f>'Fixed data'!$G$11*T36/1000000</f>
        <v>0</v>
      </c>
      <c r="U20" s="35">
        <f>'Fixed data'!$G$11*U36/1000000</f>
        <v>0</v>
      </c>
      <c r="V20" s="35">
        <f>'Fixed data'!$G$11*V36/1000000</f>
        <v>0</v>
      </c>
      <c r="W20" s="35">
        <f>'Fixed data'!$G$11*W36/1000000</f>
        <v>0</v>
      </c>
      <c r="X20" s="35">
        <f>'Fixed data'!$G$11*X36/1000000</f>
        <v>0</v>
      </c>
      <c r="Y20" s="35">
        <f>'Fixed data'!$G$11*Y36/1000000</f>
        <v>0</v>
      </c>
      <c r="Z20" s="35">
        <f>'Fixed data'!$G$11*Z36/1000000</f>
        <v>0</v>
      </c>
      <c r="AA20" s="35">
        <f>'Fixed data'!$G$11*AA36/1000000</f>
        <v>0</v>
      </c>
      <c r="AB20" s="35">
        <f>'Fixed data'!$G$11*AB36/1000000</f>
        <v>0</v>
      </c>
      <c r="AC20" s="35">
        <f>'Fixed data'!$G$11*AC36/1000000</f>
        <v>0</v>
      </c>
      <c r="AD20" s="35">
        <f>'Fixed data'!$G$11*AD36/1000000</f>
        <v>0</v>
      </c>
      <c r="AE20" s="35">
        <f>'Fixed data'!$G$11*AE36/1000000</f>
        <v>0</v>
      </c>
      <c r="AF20" s="35">
        <f>'Fixed data'!$G$11*AF36/1000000</f>
        <v>0</v>
      </c>
      <c r="AG20" s="35">
        <f>'Fixed data'!$G$11*AG36/1000000</f>
        <v>0</v>
      </c>
      <c r="AH20" s="35">
        <f>'Fixed data'!$G$11*AH36/1000000</f>
        <v>0</v>
      </c>
      <c r="AI20" s="35">
        <f>'Fixed data'!$G$11*AI36/1000000</f>
        <v>0</v>
      </c>
      <c r="AJ20" s="35">
        <f>'Fixed data'!$G$11*AJ36/1000000</f>
        <v>0</v>
      </c>
      <c r="AK20" s="35">
        <f>'Fixed data'!$G$11*AK36/1000000</f>
        <v>0</v>
      </c>
      <c r="AL20" s="35">
        <f>'Fixed data'!$G$11*AL36/1000000</f>
        <v>0</v>
      </c>
      <c r="AM20" s="35">
        <f>'Fixed data'!$G$11*AM36/1000000</f>
        <v>0</v>
      </c>
      <c r="AN20" s="35">
        <f>'Fixed data'!$G$11*AN36/1000000</f>
        <v>0</v>
      </c>
      <c r="AO20" s="35">
        <f>'Fixed data'!$G$11*AO36/1000000</f>
        <v>0</v>
      </c>
      <c r="AP20" s="35">
        <f>'Fixed data'!$G$11*AP36/1000000</f>
        <v>0</v>
      </c>
      <c r="AQ20" s="35">
        <f>'Fixed data'!$G$11*AQ36/1000000</f>
        <v>0</v>
      </c>
      <c r="AR20" s="35">
        <f>'Fixed data'!$G$11*AR36/1000000</f>
        <v>0</v>
      </c>
      <c r="AS20" s="35">
        <f>'Fixed data'!$G$11*AS36/1000000</f>
        <v>0</v>
      </c>
      <c r="AT20" s="35">
        <f>'Fixed data'!$G$11*AT36/1000000</f>
        <v>0</v>
      </c>
      <c r="AU20" s="35">
        <f>'Fixed data'!$G$11*AU36/1000000</f>
        <v>0</v>
      </c>
      <c r="AV20" s="35">
        <f>'Fixed data'!$G$11*AV36/1000000</f>
        <v>0</v>
      </c>
      <c r="AW20" s="35">
        <f>'Fixed data'!$G$11*AW36/1000000</f>
        <v>0</v>
      </c>
      <c r="AX20" s="35">
        <f>'Fixed data'!$G$11*AX36/1000000</f>
        <v>0</v>
      </c>
      <c r="AY20" s="35">
        <f>'Fixed data'!$G$11*AY36/1000000</f>
        <v>0</v>
      </c>
      <c r="AZ20" s="35">
        <f>'Fixed data'!$G$11*AZ36/1000000</f>
        <v>0</v>
      </c>
      <c r="BA20" s="35">
        <f>'Fixed data'!$G$11*BA36/1000000</f>
        <v>0</v>
      </c>
      <c r="BB20" s="35">
        <f>'Fixed data'!$G$11*BB36/1000000</f>
        <v>0</v>
      </c>
      <c r="BC20" s="35">
        <f>'Fixed data'!$G$11*BC36/1000000</f>
        <v>0</v>
      </c>
      <c r="BD20" s="35">
        <f>'Fixed data'!$G$11*BD36/1000000</f>
        <v>0</v>
      </c>
    </row>
    <row r="21" spans="1:56" ht="15" customHeight="1" x14ac:dyDescent="0.3">
      <c r="A21" s="205"/>
      <c r="B21" s="9" t="s">
        <v>36</v>
      </c>
      <c r="C21" s="9"/>
      <c r="D21" s="9" t="s">
        <v>39</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row>
    <row r="22" spans="1:56" ht="15" customHeight="1" x14ac:dyDescent="0.3">
      <c r="A22" s="205"/>
      <c r="B22" s="9" t="s">
        <v>37</v>
      </c>
      <c r="C22" s="9"/>
      <c r="D22" s="9" t="s">
        <v>39</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row>
    <row r="23" spans="1:56" ht="15" customHeight="1" x14ac:dyDescent="0.3">
      <c r="A23" s="205"/>
      <c r="B23" s="9" t="s">
        <v>209</v>
      </c>
      <c r="C23" s="9"/>
      <c r="D23" s="9"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row>
    <row r="24" spans="1:56" ht="15.75" customHeight="1" thickBot="1" x14ac:dyDescent="0.35">
      <c r="A24" s="206"/>
      <c r="B24" s="13" t="s">
        <v>99</v>
      </c>
      <c r="C24" s="13"/>
      <c r="D24" s="13" t="s">
        <v>39</v>
      </c>
      <c r="E24" s="53">
        <f>SUM(E13:E23)</f>
        <v>0</v>
      </c>
      <c r="F24" s="53">
        <f t="shared" ref="F24:BD24" si="1">SUM(F13:F23)</f>
        <v>0</v>
      </c>
      <c r="G24" s="53">
        <f t="shared" si="1"/>
        <v>0</v>
      </c>
      <c r="H24" s="53">
        <f t="shared" si="1"/>
        <v>0</v>
      </c>
      <c r="I24" s="53">
        <f t="shared" si="1"/>
        <v>0</v>
      </c>
      <c r="J24" s="53">
        <f t="shared" si="1"/>
        <v>0</v>
      </c>
      <c r="K24" s="53">
        <f t="shared" si="1"/>
        <v>0</v>
      </c>
      <c r="L24" s="53">
        <f t="shared" si="1"/>
        <v>0</v>
      </c>
      <c r="M24" s="53">
        <f t="shared" si="1"/>
        <v>0</v>
      </c>
      <c r="N24" s="53">
        <f t="shared" si="1"/>
        <v>0</v>
      </c>
      <c r="O24" s="53">
        <f t="shared" si="1"/>
        <v>0</v>
      </c>
      <c r="P24" s="53">
        <f t="shared" si="1"/>
        <v>0</v>
      </c>
      <c r="Q24" s="53">
        <f t="shared" si="1"/>
        <v>0</v>
      </c>
      <c r="R24" s="53">
        <f t="shared" si="1"/>
        <v>0</v>
      </c>
      <c r="S24" s="53">
        <f t="shared" si="1"/>
        <v>0</v>
      </c>
      <c r="T24" s="53">
        <f t="shared" si="1"/>
        <v>0</v>
      </c>
      <c r="U24" s="53">
        <f t="shared" si="1"/>
        <v>0</v>
      </c>
      <c r="V24" s="53">
        <f t="shared" si="1"/>
        <v>0</v>
      </c>
      <c r="W24" s="53">
        <f t="shared" si="1"/>
        <v>0</v>
      </c>
      <c r="X24" s="53">
        <f t="shared" si="1"/>
        <v>0</v>
      </c>
      <c r="Y24" s="53">
        <f t="shared" si="1"/>
        <v>0</v>
      </c>
      <c r="Z24" s="53">
        <f t="shared" si="1"/>
        <v>0</v>
      </c>
      <c r="AA24" s="53">
        <f t="shared" si="1"/>
        <v>0</v>
      </c>
      <c r="AB24" s="53">
        <f t="shared" si="1"/>
        <v>0</v>
      </c>
      <c r="AC24" s="53">
        <f t="shared" si="1"/>
        <v>0</v>
      </c>
      <c r="AD24" s="53">
        <f t="shared" si="1"/>
        <v>0</v>
      </c>
      <c r="AE24" s="53">
        <f t="shared" si="1"/>
        <v>0</v>
      </c>
      <c r="AF24" s="53">
        <f t="shared" si="1"/>
        <v>0</v>
      </c>
      <c r="AG24" s="53">
        <f t="shared" si="1"/>
        <v>0</v>
      </c>
      <c r="AH24" s="53">
        <f t="shared" si="1"/>
        <v>0</v>
      </c>
      <c r="AI24" s="53">
        <f t="shared" si="1"/>
        <v>0</v>
      </c>
      <c r="AJ24" s="53">
        <f t="shared" si="1"/>
        <v>0</v>
      </c>
      <c r="AK24" s="53">
        <f t="shared" si="1"/>
        <v>0</v>
      </c>
      <c r="AL24" s="53">
        <f t="shared" si="1"/>
        <v>0</v>
      </c>
      <c r="AM24" s="53">
        <f t="shared" si="1"/>
        <v>0</v>
      </c>
      <c r="AN24" s="53">
        <f t="shared" si="1"/>
        <v>0</v>
      </c>
      <c r="AO24" s="53">
        <f t="shared" si="1"/>
        <v>0</v>
      </c>
      <c r="AP24" s="53">
        <f t="shared" si="1"/>
        <v>0</v>
      </c>
      <c r="AQ24" s="53">
        <f t="shared" si="1"/>
        <v>0</v>
      </c>
      <c r="AR24" s="53">
        <f t="shared" si="1"/>
        <v>0</v>
      </c>
      <c r="AS24" s="53">
        <f t="shared" si="1"/>
        <v>0</v>
      </c>
      <c r="AT24" s="53">
        <f t="shared" si="1"/>
        <v>0</v>
      </c>
      <c r="AU24" s="53">
        <f t="shared" si="1"/>
        <v>0</v>
      </c>
      <c r="AV24" s="53">
        <f t="shared" si="1"/>
        <v>0</v>
      </c>
      <c r="AW24" s="53">
        <f t="shared" si="1"/>
        <v>0</v>
      </c>
      <c r="AX24" s="53">
        <f t="shared" si="1"/>
        <v>0</v>
      </c>
      <c r="AY24" s="53">
        <f t="shared" si="1"/>
        <v>0</v>
      </c>
      <c r="AZ24" s="53">
        <f t="shared" si="1"/>
        <v>0</v>
      </c>
      <c r="BA24" s="53">
        <f t="shared" si="1"/>
        <v>0</v>
      </c>
      <c r="BB24" s="53">
        <f t="shared" si="1"/>
        <v>0</v>
      </c>
      <c r="BC24" s="53">
        <f t="shared" si="1"/>
        <v>0</v>
      </c>
      <c r="BD24" s="53">
        <f t="shared" si="1"/>
        <v>0</v>
      </c>
    </row>
    <row r="25" spans="1:56" x14ac:dyDescent="0.3">
      <c r="A25" s="75"/>
      <c r="B25" s="14"/>
    </row>
    <row r="26" spans="1:56" x14ac:dyDescent="0.3">
      <c r="A26" s="75"/>
    </row>
    <row r="27" spans="1:56" x14ac:dyDescent="0.3">
      <c r="A27" s="115"/>
      <c r="B27" s="122" t="s">
        <v>215</v>
      </c>
      <c r="C27" s="116"/>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row>
    <row r="28" spans="1:56" x14ac:dyDescent="0.3">
      <c r="A28" s="118"/>
      <c r="B28" s="119"/>
      <c r="C28" s="120"/>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row>
    <row r="29" spans="1:56" ht="12.75" customHeight="1" x14ac:dyDescent="0.3">
      <c r="A29" s="207" t="s">
        <v>306</v>
      </c>
      <c r="B29" s="4" t="s">
        <v>210</v>
      </c>
      <c r="D29" s="4" t="s">
        <v>86</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30" spans="1:56" x14ac:dyDescent="0.3">
      <c r="A30" s="207"/>
      <c r="B30" s="4" t="s">
        <v>211</v>
      </c>
      <c r="D30" s="4" t="s">
        <v>88</v>
      </c>
      <c r="E30" s="35">
        <f>E29*'Fixed data'!H$12</f>
        <v>0</v>
      </c>
      <c r="F30" s="35">
        <f>F29*'Fixed data'!I$12</f>
        <v>0</v>
      </c>
      <c r="G30" s="35">
        <f>G29*'Fixed data'!J$12</f>
        <v>0</v>
      </c>
      <c r="H30" s="35">
        <f>H29*'Fixed data'!K$12</f>
        <v>0</v>
      </c>
      <c r="I30" s="35">
        <f>I29*'Fixed data'!L$12</f>
        <v>0</v>
      </c>
      <c r="J30" s="35">
        <f>J29*'Fixed data'!M$12</f>
        <v>0</v>
      </c>
      <c r="K30" s="35">
        <f>K29*'Fixed data'!N$12</f>
        <v>0</v>
      </c>
      <c r="L30" s="35">
        <f>L29*'Fixed data'!O$12</f>
        <v>0</v>
      </c>
      <c r="M30" s="35">
        <f>M29*'Fixed data'!P$12</f>
        <v>0</v>
      </c>
      <c r="N30" s="35">
        <f>N29*'Fixed data'!Q$12</f>
        <v>0</v>
      </c>
      <c r="O30" s="35">
        <f>O29*'Fixed data'!R$12</f>
        <v>0</v>
      </c>
      <c r="P30" s="35">
        <f>P29*'Fixed data'!S$12</f>
        <v>0</v>
      </c>
      <c r="Q30" s="35">
        <f>Q29*'Fixed data'!T$12</f>
        <v>0</v>
      </c>
      <c r="R30" s="35">
        <f>R29*'Fixed data'!U$12</f>
        <v>0</v>
      </c>
      <c r="S30" s="35">
        <f>S29*'Fixed data'!V$12</f>
        <v>0</v>
      </c>
      <c r="T30" s="35">
        <f>T29*'Fixed data'!W$12</f>
        <v>0</v>
      </c>
      <c r="U30" s="35">
        <f>U29*'Fixed data'!X$12</f>
        <v>0</v>
      </c>
      <c r="V30" s="35">
        <f>V29*'Fixed data'!Y$12</f>
        <v>0</v>
      </c>
      <c r="W30" s="35">
        <f>W29*'Fixed data'!Z$12</f>
        <v>0</v>
      </c>
      <c r="X30" s="35">
        <f>X29*'Fixed data'!AA$12</f>
        <v>0</v>
      </c>
      <c r="Y30" s="35">
        <f>Y29*'Fixed data'!AB$12</f>
        <v>0</v>
      </c>
      <c r="Z30" s="35">
        <f>Z29*'Fixed data'!AC$12</f>
        <v>0</v>
      </c>
      <c r="AA30" s="35">
        <f>AA29*'Fixed data'!AD$12</f>
        <v>0</v>
      </c>
      <c r="AB30" s="35">
        <f>AB29*'Fixed data'!AE$12</f>
        <v>0</v>
      </c>
      <c r="AC30" s="35">
        <f>AC29*'Fixed data'!AF$12</f>
        <v>0</v>
      </c>
      <c r="AD30" s="35">
        <f>AD29*'Fixed data'!AG$12</f>
        <v>0</v>
      </c>
      <c r="AE30" s="35">
        <f>AE29*'Fixed data'!AH$12</f>
        <v>0</v>
      </c>
      <c r="AF30" s="35">
        <f>AF29*'Fixed data'!AI$12</f>
        <v>0</v>
      </c>
      <c r="AG30" s="35">
        <f>AG29*'Fixed data'!AJ$12</f>
        <v>0</v>
      </c>
      <c r="AH30" s="35">
        <f>AH29*'Fixed data'!AK$12</f>
        <v>0</v>
      </c>
      <c r="AI30" s="35">
        <f>AI29*'Fixed data'!AL$12</f>
        <v>0</v>
      </c>
      <c r="AJ30" s="35">
        <f>AJ29*'Fixed data'!AM$12</f>
        <v>0</v>
      </c>
      <c r="AK30" s="35">
        <f>AK29*'Fixed data'!AN$12</f>
        <v>0</v>
      </c>
      <c r="AL30" s="35">
        <f>AL29*'Fixed data'!AO$12</f>
        <v>0</v>
      </c>
      <c r="AM30" s="35">
        <f>AM29*'Fixed data'!AP$12</f>
        <v>0</v>
      </c>
      <c r="AN30" s="35">
        <f>AN29*'Fixed data'!AQ$12</f>
        <v>0</v>
      </c>
      <c r="AO30" s="35">
        <f>AO29*'Fixed data'!AR$12</f>
        <v>0</v>
      </c>
      <c r="AP30" s="35">
        <f>AP29*'Fixed data'!AS$12</f>
        <v>0</v>
      </c>
      <c r="AQ30" s="35">
        <f>AQ29*'Fixed data'!AT$12</f>
        <v>0</v>
      </c>
      <c r="AR30" s="35">
        <f>AR29*'Fixed data'!AU$12</f>
        <v>0</v>
      </c>
      <c r="AS30" s="35">
        <f>AS29*'Fixed data'!AV$12</f>
        <v>0</v>
      </c>
      <c r="AT30" s="35">
        <f>AT29*'Fixed data'!AW$12</f>
        <v>0</v>
      </c>
      <c r="AU30" s="35">
        <f>AU29*'Fixed data'!AX$12</f>
        <v>0</v>
      </c>
      <c r="AV30" s="35">
        <f>AV29*'Fixed data'!AY$12</f>
        <v>0</v>
      </c>
      <c r="AW30" s="35">
        <f>AW29*'Fixed data'!AZ$12</f>
        <v>0</v>
      </c>
      <c r="AX30" s="35">
        <f>AX29*'Fixed data'!BA$12</f>
        <v>0</v>
      </c>
      <c r="AY30" s="35">
        <f>AY29*'Fixed data'!BB$12</f>
        <v>0</v>
      </c>
      <c r="AZ30" s="35">
        <f>AZ29*'Fixed data'!BC$12</f>
        <v>0</v>
      </c>
      <c r="BA30" s="35">
        <f>BA29*'Fixed data'!BD$12</f>
        <v>0</v>
      </c>
      <c r="BB30" s="35">
        <f>BB29*'Fixed data'!BE$12</f>
        <v>0</v>
      </c>
      <c r="BC30" s="35">
        <f>BC29*'Fixed data'!BF$12</f>
        <v>0</v>
      </c>
      <c r="BD30" s="35">
        <f>BD29*'Fixed data'!BG$12</f>
        <v>0</v>
      </c>
    </row>
    <row r="31" spans="1:56" ht="12.75" customHeight="1" x14ac:dyDescent="0.3">
      <c r="A31" s="207"/>
      <c r="B31" s="4" t="s">
        <v>212</v>
      </c>
      <c r="D31" s="4" t="s">
        <v>207</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row>
    <row r="32" spans="1:56" x14ac:dyDescent="0.3">
      <c r="A32" s="207"/>
      <c r="B32" s="4" t="s">
        <v>213</v>
      </c>
      <c r="D32" s="4" t="s">
        <v>87</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row>
    <row r="33" spans="1:56" ht="16.5" x14ac:dyDescent="0.3">
      <c r="A33" s="207"/>
      <c r="B33" s="4" t="s">
        <v>330</v>
      </c>
      <c r="D33" s="4" t="s">
        <v>88</v>
      </c>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row>
    <row r="34" spans="1:56" ht="16.5" x14ac:dyDescent="0.3">
      <c r="A34" s="207"/>
      <c r="B34" s="4" t="s">
        <v>331</v>
      </c>
      <c r="D34" s="4" t="s">
        <v>41</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16.5" x14ac:dyDescent="0.3">
      <c r="A35" s="207"/>
      <c r="B35" s="4" t="s">
        <v>332</v>
      </c>
      <c r="D35" s="4" t="s">
        <v>41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x14ac:dyDescent="0.3">
      <c r="A36" s="207"/>
      <c r="B36" s="4" t="s">
        <v>214</v>
      </c>
      <c r="D36" s="4" t="s">
        <v>89</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x14ac:dyDescent="0.3">
      <c r="C37" s="37"/>
    </row>
    <row r="38" spans="1:56" ht="16.5" x14ac:dyDescent="0.3">
      <c r="A38" s="86"/>
      <c r="C38" s="37"/>
    </row>
    <row r="39" spans="1:56" ht="16.5" x14ac:dyDescent="0.3">
      <c r="A39" s="86">
        <v>1</v>
      </c>
      <c r="B39" s="4" t="s">
        <v>333</v>
      </c>
    </row>
    <row r="40" spans="1:56" x14ac:dyDescent="0.3">
      <c r="B40" s="128" t="s">
        <v>153</v>
      </c>
    </row>
    <row r="41" spans="1:56" x14ac:dyDescent="0.3">
      <c r="B41" s="4" t="s">
        <v>317</v>
      </c>
    </row>
    <row r="42" spans="1:56" x14ac:dyDescent="0.3">
      <c r="B42" s="4" t="s">
        <v>334</v>
      </c>
    </row>
    <row r="43" spans="1:56" ht="16.5" x14ac:dyDescent="0.3">
      <c r="A43" s="86">
        <v>2</v>
      </c>
      <c r="B43" s="70" t="s">
        <v>152</v>
      </c>
    </row>
    <row r="48" spans="1:56" x14ac:dyDescent="0.3">
      <c r="C48" s="37"/>
    </row>
    <row r="113" spans="2:2" x14ac:dyDescent="0.3">
      <c r="B113" s="4" t="s">
        <v>196</v>
      </c>
    </row>
    <row r="114" spans="2:2" x14ac:dyDescent="0.3">
      <c r="B114" s="4" t="s">
        <v>195</v>
      </c>
    </row>
    <row r="115" spans="2:2" x14ac:dyDescent="0.3">
      <c r="B115" s="4" t="s">
        <v>318</v>
      </c>
    </row>
    <row r="116" spans="2:2" x14ac:dyDescent="0.3">
      <c r="B116" s="4" t="s">
        <v>156</v>
      </c>
    </row>
    <row r="117" spans="2:2" x14ac:dyDescent="0.3">
      <c r="B117" s="4" t="s">
        <v>157</v>
      </c>
    </row>
    <row r="118" spans="2:2" x14ac:dyDescent="0.3">
      <c r="B118" s="4" t="s">
        <v>158</v>
      </c>
    </row>
    <row r="119" spans="2:2" x14ac:dyDescent="0.3">
      <c r="B119" s="4" t="s">
        <v>159</v>
      </c>
    </row>
    <row r="120" spans="2:2" x14ac:dyDescent="0.3">
      <c r="B120" s="4" t="s">
        <v>160</v>
      </c>
    </row>
    <row r="121" spans="2:2" x14ac:dyDescent="0.3">
      <c r="B121" s="4" t="s">
        <v>161</v>
      </c>
    </row>
    <row r="122" spans="2:2" x14ac:dyDescent="0.3">
      <c r="B122" s="4" t="s">
        <v>162</v>
      </c>
    </row>
    <row r="123" spans="2:2" x14ac:dyDescent="0.3">
      <c r="B123" s="4" t="s">
        <v>163</v>
      </c>
    </row>
    <row r="124" spans="2:2" x14ac:dyDescent="0.3">
      <c r="B124" s="4" t="s">
        <v>164</v>
      </c>
    </row>
    <row r="125" spans="2:2" x14ac:dyDescent="0.3">
      <c r="B125" s="4" t="s">
        <v>197</v>
      </c>
    </row>
    <row r="126" spans="2:2" x14ac:dyDescent="0.3">
      <c r="B126" s="4" t="s">
        <v>165</v>
      </c>
    </row>
    <row r="127" spans="2:2" x14ac:dyDescent="0.3">
      <c r="B127" s="4" t="s">
        <v>166</v>
      </c>
    </row>
    <row r="128" spans="2:2" x14ac:dyDescent="0.3">
      <c r="B128" s="4" t="s">
        <v>167</v>
      </c>
    </row>
    <row r="129" spans="2:2" x14ac:dyDescent="0.3">
      <c r="B129" s="4" t="s">
        <v>168</v>
      </c>
    </row>
    <row r="130" spans="2:2" x14ac:dyDescent="0.3">
      <c r="B130" s="4" t="s">
        <v>169</v>
      </c>
    </row>
    <row r="131" spans="2:2" x14ac:dyDescent="0.3">
      <c r="B131" s="4" t="s">
        <v>170</v>
      </c>
    </row>
    <row r="132" spans="2:2" x14ac:dyDescent="0.3">
      <c r="B132" s="4" t="s">
        <v>171</v>
      </c>
    </row>
    <row r="133" spans="2:2" x14ac:dyDescent="0.3">
      <c r="B133" s="4" t="s">
        <v>172</v>
      </c>
    </row>
    <row r="134" spans="2:2" x14ac:dyDescent="0.3">
      <c r="B134" s="4" t="s">
        <v>173</v>
      </c>
    </row>
    <row r="135" spans="2:2" x14ac:dyDescent="0.3">
      <c r="B135" s="4" t="s">
        <v>198</v>
      </c>
    </row>
    <row r="136" spans="2:2" x14ac:dyDescent="0.3">
      <c r="B136" s="4" t="s">
        <v>199</v>
      </c>
    </row>
    <row r="137" spans="2:2" x14ac:dyDescent="0.3">
      <c r="B137" s="4" t="s">
        <v>174</v>
      </c>
    </row>
    <row r="138" spans="2:2" x14ac:dyDescent="0.3">
      <c r="B138" s="4" t="s">
        <v>175</v>
      </c>
    </row>
    <row r="139" spans="2:2" x14ac:dyDescent="0.3">
      <c r="B139" s="4" t="s">
        <v>176</v>
      </c>
    </row>
    <row r="140" spans="2:2" x14ac:dyDescent="0.3">
      <c r="B140" s="4" t="s">
        <v>177</v>
      </c>
    </row>
    <row r="141" spans="2:2" x14ac:dyDescent="0.3">
      <c r="B141" s="4" t="s">
        <v>178</v>
      </c>
    </row>
    <row r="142" spans="2:2" x14ac:dyDescent="0.3">
      <c r="B142" s="4" t="s">
        <v>179</v>
      </c>
    </row>
    <row r="143" spans="2:2" x14ac:dyDescent="0.3">
      <c r="B143" s="4" t="s">
        <v>180</v>
      </c>
    </row>
    <row r="144" spans="2:2" x14ac:dyDescent="0.3">
      <c r="B144" s="4" t="s">
        <v>181</v>
      </c>
    </row>
    <row r="145" spans="2:2" x14ac:dyDescent="0.3">
      <c r="B145" s="4" t="s">
        <v>182</v>
      </c>
    </row>
    <row r="146" spans="2:2" x14ac:dyDescent="0.3">
      <c r="B146" s="4" t="s">
        <v>183</v>
      </c>
    </row>
    <row r="147" spans="2:2" x14ac:dyDescent="0.3">
      <c r="B147" s="4" t="s">
        <v>184</v>
      </c>
    </row>
    <row r="148" spans="2:2" x14ac:dyDescent="0.3">
      <c r="B148" s="4" t="s">
        <v>185</v>
      </c>
    </row>
    <row r="149" spans="2:2" x14ac:dyDescent="0.3">
      <c r="B149" s="4" t="s">
        <v>186</v>
      </c>
    </row>
    <row r="150" spans="2:2" x14ac:dyDescent="0.3">
      <c r="B150" s="4" t="s">
        <v>187</v>
      </c>
    </row>
    <row r="151" spans="2:2" x14ac:dyDescent="0.3">
      <c r="B151" s="4" t="s">
        <v>188</v>
      </c>
    </row>
    <row r="152" spans="2:2" x14ac:dyDescent="0.3">
      <c r="B152" s="4" t="s">
        <v>189</v>
      </c>
    </row>
    <row r="153" spans="2:2" x14ac:dyDescent="0.3">
      <c r="B153" s="4" t="s">
        <v>190</v>
      </c>
    </row>
    <row r="154" spans="2:2" x14ac:dyDescent="0.3">
      <c r="B154" s="4" t="s">
        <v>191</v>
      </c>
    </row>
    <row r="155" spans="2:2" x14ac:dyDescent="0.3">
      <c r="B155" s="4" t="s">
        <v>192</v>
      </c>
    </row>
    <row r="156" spans="2:2" x14ac:dyDescent="0.3">
      <c r="B156" s="4" t="s">
        <v>193</v>
      </c>
    </row>
    <row r="157" spans="2:2" x14ac:dyDescent="0.3">
      <c r="B157" s="4" t="s">
        <v>194</v>
      </c>
    </row>
  </sheetData>
  <mergeCells count="3">
    <mergeCell ref="A13:A24"/>
    <mergeCell ref="A29:A36"/>
    <mergeCell ref="A7:A12"/>
  </mergeCells>
  <dataValidations count="2">
    <dataValidation type="list" allowBlank="1" showInputMessage="1" showErrorMessage="1" sqref="B8:B12" xr:uid="{00000000-0002-0000-0400-000000000000}">
      <formula1>$B$113:$B$159</formula1>
    </dataValidation>
    <dataValidation type="list" allowBlank="1" showInputMessage="1" showErrorMessage="1" sqref="B7" xr:uid="{00000000-0002-0000-0400-000001000000}">
      <formula1>$B$113:$B$157</formula1>
    </dataValidation>
  </dataValidations>
  <hyperlinks>
    <hyperlink ref="B40" r:id="rId1" xr:uid="{00000000-0004-0000-0400-000000000000}"/>
    <hyperlink ref="B43" r:id="rId2" xr:uid="{00000000-0004-0000-0400-000001000000}"/>
    <hyperlink ref="B91" r:id="rId3" display="http://www.defra.gov.uk/publications/2012/05/30/pb13773-2012-ghg-conversion/  " xr:uid="{00000000-0004-0000-0400-000002000000}"/>
    <hyperlink ref="B94" r:id="rId4" display="http://www.hse.gov.uk/risk/theory/alarpcheck.htm  " xr:uid="{00000000-0004-0000-0400-000003000000}"/>
  </hyperlinks>
  <pageMargins left="0.70866141732283472" right="0.70866141732283472" top="0.74803149606299213" bottom="0.74803149606299213" header="0.31496062992125984" footer="0.31496062992125984"/>
  <pageSetup paperSize="8" scale="32" orientation="landscape"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P24"/>
  <sheetViews>
    <sheetView workbookViewId="0">
      <selection activeCell="P13" sqref="P13"/>
    </sheetView>
  </sheetViews>
  <sheetFormatPr defaultRowHeight="15" x14ac:dyDescent="0.25"/>
  <cols>
    <col min="1" max="1" width="5.85546875" customWidth="1"/>
    <col min="2" max="2" width="36.5703125" customWidth="1"/>
    <col min="3" max="3" width="36.140625" customWidth="1"/>
    <col min="4" max="15" width="9.28515625" bestFit="1" customWidth="1"/>
    <col min="16" max="16" width="9.85546875" bestFit="1" customWidth="1"/>
  </cols>
  <sheetData>
    <row r="1" spans="1:16" ht="18.75" x14ac:dyDescent="0.3">
      <c r="A1" s="1" t="s">
        <v>301</v>
      </c>
    </row>
    <row r="2" spans="1:16" x14ac:dyDescent="0.25">
      <c r="A2" t="s">
        <v>76</v>
      </c>
    </row>
    <row r="4" spans="1:16" x14ac:dyDescent="0.25">
      <c r="B4" s="138" t="s">
        <v>259</v>
      </c>
    </row>
    <row r="5" spans="1:16" x14ac:dyDescent="0.25">
      <c r="B5" s="138" t="s">
        <v>373</v>
      </c>
      <c r="D5" s="139" t="s">
        <v>358</v>
      </c>
      <c r="E5" s="139" t="s">
        <v>359</v>
      </c>
      <c r="F5" s="139" t="s">
        <v>360</v>
      </c>
      <c r="G5" s="139" t="s">
        <v>361</v>
      </c>
      <c r="H5" s="139" t="s">
        <v>362</v>
      </c>
      <c r="I5" s="139" t="s">
        <v>363</v>
      </c>
      <c r="J5" s="139" t="s">
        <v>364</v>
      </c>
      <c r="K5" s="139" t="s">
        <v>365</v>
      </c>
      <c r="L5" s="139" t="s">
        <v>366</v>
      </c>
      <c r="M5" s="139" t="s">
        <v>355</v>
      </c>
      <c r="N5" s="139" t="s">
        <v>356</v>
      </c>
      <c r="O5" s="139" t="s">
        <v>357</v>
      </c>
      <c r="P5" s="139" t="s">
        <v>388</v>
      </c>
    </row>
    <row r="6" spans="1:16" x14ac:dyDescent="0.25">
      <c r="B6" s="138"/>
      <c r="C6" t="s">
        <v>396</v>
      </c>
      <c r="D6" s="140">
        <v>0</v>
      </c>
      <c r="E6" s="142">
        <f>D24*5</f>
        <v>47500</v>
      </c>
      <c r="F6" s="161">
        <v>0</v>
      </c>
      <c r="G6" s="161">
        <v>0</v>
      </c>
      <c r="H6" s="161">
        <v>0</v>
      </c>
      <c r="I6" s="161">
        <v>0</v>
      </c>
      <c r="J6" s="161">
        <v>0</v>
      </c>
      <c r="K6" s="161">
        <v>0</v>
      </c>
      <c r="L6" s="161">
        <v>0</v>
      </c>
      <c r="M6" s="161">
        <v>0</v>
      </c>
      <c r="N6" s="161">
        <v>0</v>
      </c>
      <c r="O6" s="161">
        <v>0</v>
      </c>
      <c r="P6" s="169">
        <f>SUM(D6:O6)</f>
        <v>47500</v>
      </c>
    </row>
    <row r="7" spans="1:16" x14ac:dyDescent="0.25">
      <c r="C7" t="s">
        <v>375</v>
      </c>
      <c r="D7" s="140">
        <f>'Workings Option 1'!D7</f>
        <v>0</v>
      </c>
      <c r="E7" s="140">
        <f>'Workings Option 1'!E7</f>
        <v>0</v>
      </c>
      <c r="F7" s="161">
        <f>'Workings Option 1'!F7</f>
        <v>0</v>
      </c>
      <c r="G7" s="161">
        <f>'Workings Option 1'!G7</f>
        <v>0</v>
      </c>
      <c r="H7" s="160">
        <f>'Workings Option 1'!H7</f>
        <v>32.299432870371675</v>
      </c>
      <c r="I7" s="160">
        <f>'Workings Option 1'!I7</f>
        <v>57.300891203718493</v>
      </c>
      <c r="J7" s="160">
        <f>'Workings Option 1'!J7</f>
        <v>48.167372685209557</v>
      </c>
      <c r="K7" s="160">
        <f>'Workings Option 1'!K7</f>
        <v>37.751192129690025</v>
      </c>
      <c r="L7" s="160">
        <f>'Workings Option 1'!L7</f>
        <v>51.132025462960883</v>
      </c>
      <c r="M7" s="160">
        <f>'Workings Option 1'!M7</f>
        <v>53.211041666691017</v>
      </c>
      <c r="N7" s="160">
        <f>'Workings Option 1'!N7</f>
        <v>51.607731481519295</v>
      </c>
      <c r="O7" s="160">
        <f>'Workings Option 1'!O7</f>
        <v>81.229664351863903</v>
      </c>
      <c r="P7" s="166">
        <f>SUM(D7:O7)</f>
        <v>412.69935185202485</v>
      </c>
    </row>
    <row r="8" spans="1:16" x14ac:dyDescent="0.25">
      <c r="C8" t="s">
        <v>367</v>
      </c>
      <c r="D8" s="140">
        <v>0</v>
      </c>
      <c r="E8" s="140">
        <v>0</v>
      </c>
      <c r="F8" s="161">
        <v>0</v>
      </c>
      <c r="G8" s="161">
        <v>0</v>
      </c>
      <c r="H8" s="160">
        <f>H7*$D$19</f>
        <v>1291.977314814867</v>
      </c>
      <c r="I8" s="160">
        <f t="shared" ref="I8:O8" si="0">I7*$D$19</f>
        <v>2292.0356481487397</v>
      </c>
      <c r="J8" s="160">
        <f t="shared" si="0"/>
        <v>1926.6949074083823</v>
      </c>
      <c r="K8" s="160">
        <f t="shared" si="0"/>
        <v>1510.047685187601</v>
      </c>
      <c r="L8" s="160">
        <f t="shared" si="0"/>
        <v>2045.2810185184353</v>
      </c>
      <c r="M8" s="160">
        <f t="shared" si="0"/>
        <v>2128.4416666676407</v>
      </c>
      <c r="N8" s="160">
        <f t="shared" si="0"/>
        <v>2064.3092592607718</v>
      </c>
      <c r="O8" s="160">
        <f t="shared" si="0"/>
        <v>3249.1865740745561</v>
      </c>
      <c r="P8" s="166">
        <f t="shared" ref="P8:P13" si="1">SUM(D8:O8)</f>
        <v>16507.974074080994</v>
      </c>
    </row>
    <row r="9" spans="1:16" x14ac:dyDescent="0.25">
      <c r="C9" t="s">
        <v>391</v>
      </c>
      <c r="D9" s="140">
        <v>0</v>
      </c>
      <c r="E9" s="140">
        <v>0</v>
      </c>
      <c r="F9" s="162">
        <v>1.4346815081812057</v>
      </c>
      <c r="G9" s="162">
        <v>2.7725023157130795</v>
      </c>
      <c r="H9" s="162">
        <f>(H8*$D$20)/1000</f>
        <v>3.4715042855881033</v>
      </c>
      <c r="I9" s="162">
        <f t="shared" ref="I9:O9" si="2">(I8*$D$20)/1000</f>
        <v>6.1586310255062191</v>
      </c>
      <c r="J9" s="162">
        <f t="shared" si="2"/>
        <v>5.1769714153591009</v>
      </c>
      <c r="K9" s="162">
        <f t="shared" si="2"/>
        <v>4.057452828668529</v>
      </c>
      <c r="L9" s="162">
        <f t="shared" si="2"/>
        <v>5.49560873832848</v>
      </c>
      <c r="M9" s="162">
        <f t="shared" si="2"/>
        <v>5.7190589050859506</v>
      </c>
      <c r="N9" s="162">
        <f t="shared" si="2"/>
        <v>5.5467370503559161</v>
      </c>
      <c r="O9" s="162">
        <f t="shared" si="2"/>
        <v>8.730466848941111</v>
      </c>
      <c r="P9" s="166">
        <f t="shared" si="1"/>
        <v>48.563614921727698</v>
      </c>
    </row>
    <row r="10" spans="1:16" x14ac:dyDescent="0.25">
      <c r="C10" t="s">
        <v>368</v>
      </c>
      <c r="D10" s="142">
        <v>0</v>
      </c>
      <c r="E10" s="142">
        <v>0</v>
      </c>
      <c r="F10" s="163">
        <v>573.57611111120787</v>
      </c>
      <c r="G10" s="163">
        <v>952.73290222266405</v>
      </c>
      <c r="H10" s="163">
        <f>H8*$D$18</f>
        <v>516.79092592594679</v>
      </c>
      <c r="I10" s="163">
        <f t="shared" ref="I10:O10" si="3">I8*$D$18</f>
        <v>916.81425925949588</v>
      </c>
      <c r="J10" s="163">
        <f t="shared" si="3"/>
        <v>770.67796296335291</v>
      </c>
      <c r="K10" s="163">
        <f t="shared" si="3"/>
        <v>604.01907407504041</v>
      </c>
      <c r="L10" s="163">
        <f t="shared" si="3"/>
        <v>818.11240740737412</v>
      </c>
      <c r="M10" s="163">
        <f t="shared" si="3"/>
        <v>851.37666666705627</v>
      </c>
      <c r="N10" s="163">
        <f t="shared" si="3"/>
        <v>825.72370370430872</v>
      </c>
      <c r="O10" s="163">
        <f t="shared" si="3"/>
        <v>1299.6746296298224</v>
      </c>
      <c r="P10" s="169">
        <f t="shared" si="1"/>
        <v>8129.4986429662695</v>
      </c>
    </row>
    <row r="11" spans="1:16" x14ac:dyDescent="0.25">
      <c r="C11" t="s">
        <v>390</v>
      </c>
      <c r="D11" s="142"/>
      <c r="E11" s="142"/>
      <c r="F11" s="163"/>
      <c r="G11" s="163"/>
      <c r="H11" s="160">
        <f>[1]Analysis!$I$24</f>
        <v>5</v>
      </c>
      <c r="I11" s="160">
        <f>[2]Analysis!$I$24</f>
        <v>10</v>
      </c>
      <c r="J11" s="160">
        <f>[3]Analysis!$I$24</f>
        <v>7</v>
      </c>
      <c r="K11" s="160">
        <f t="shared" ref="K11:N11" si="4">ROUNDUP(K8/$D$22,0)</f>
        <v>7</v>
      </c>
      <c r="L11" s="160">
        <f t="shared" si="4"/>
        <v>10</v>
      </c>
      <c r="M11" s="160">
        <f t="shared" si="4"/>
        <v>10</v>
      </c>
      <c r="N11" s="160">
        <f t="shared" si="4"/>
        <v>10</v>
      </c>
      <c r="O11" s="160">
        <f>'[4]Analysis (2)'!$I$25</f>
        <v>10</v>
      </c>
      <c r="P11" s="169">
        <f t="shared" si="1"/>
        <v>69</v>
      </c>
    </row>
    <row r="12" spans="1:16" x14ac:dyDescent="0.25">
      <c r="C12" t="s">
        <v>389</v>
      </c>
      <c r="D12" s="142">
        <v>0</v>
      </c>
      <c r="E12" s="142">
        <v>0</v>
      </c>
      <c r="F12" s="163">
        <v>0</v>
      </c>
      <c r="G12" s="163">
        <v>0</v>
      </c>
      <c r="H12" s="163">
        <f>H11*$D$23</f>
        <v>900</v>
      </c>
      <c r="I12" s="163">
        <f t="shared" ref="I12:O12" si="5">I11*$D$23</f>
        <v>1800</v>
      </c>
      <c r="J12" s="163">
        <f t="shared" si="5"/>
        <v>1260</v>
      </c>
      <c r="K12" s="163">
        <f t="shared" si="5"/>
        <v>1260</v>
      </c>
      <c r="L12" s="163">
        <f t="shared" si="5"/>
        <v>1800</v>
      </c>
      <c r="M12" s="163">
        <f t="shared" si="5"/>
        <v>1800</v>
      </c>
      <c r="N12" s="163">
        <f t="shared" si="5"/>
        <v>1800</v>
      </c>
      <c r="O12" s="163">
        <f t="shared" si="5"/>
        <v>1800</v>
      </c>
      <c r="P12" s="169">
        <f t="shared" si="1"/>
        <v>12420</v>
      </c>
    </row>
    <row r="13" spans="1:16" x14ac:dyDescent="0.25">
      <c r="C13" t="s">
        <v>369</v>
      </c>
      <c r="D13" s="142">
        <v>0</v>
      </c>
      <c r="E13" s="142">
        <f>E6</f>
        <v>47500</v>
      </c>
      <c r="F13" s="163">
        <f t="shared" ref="F13:G13" si="6">F12+F10</f>
        <v>573.57611111120787</v>
      </c>
      <c r="G13" s="163">
        <f t="shared" si="6"/>
        <v>952.73290222266405</v>
      </c>
      <c r="H13" s="163">
        <f>H12+H10</f>
        <v>1416.7909259259468</v>
      </c>
      <c r="I13" s="163">
        <f t="shared" ref="I13:O13" si="7">I12+I10</f>
        <v>2716.8142592594959</v>
      </c>
      <c r="J13" s="163">
        <f t="shared" si="7"/>
        <v>2030.6779629633529</v>
      </c>
      <c r="K13" s="163">
        <f t="shared" si="7"/>
        <v>1864.0190740750404</v>
      </c>
      <c r="L13" s="163">
        <f t="shared" si="7"/>
        <v>2618.1124074073741</v>
      </c>
      <c r="M13" s="163">
        <f t="shared" si="7"/>
        <v>2651.3766666670563</v>
      </c>
      <c r="N13" s="163">
        <f t="shared" si="7"/>
        <v>2625.7237037043087</v>
      </c>
      <c r="O13" s="163">
        <f t="shared" si="7"/>
        <v>3099.6746296298224</v>
      </c>
      <c r="P13" s="169">
        <f>SUM(D13:O13)</f>
        <v>68049.498642966268</v>
      </c>
    </row>
    <row r="14" spans="1:16" x14ac:dyDescent="0.25">
      <c r="P14" s="169"/>
    </row>
    <row r="17" spans="3:5" x14ac:dyDescent="0.25">
      <c r="D17" t="s">
        <v>384</v>
      </c>
    </row>
    <row r="18" spans="3:5" x14ac:dyDescent="0.25">
      <c r="C18" s="144" t="s">
        <v>382</v>
      </c>
      <c r="D18" s="152">
        <v>0.4</v>
      </c>
      <c r="E18" t="s">
        <v>383</v>
      </c>
    </row>
    <row r="19" spans="3:5" x14ac:dyDescent="0.25">
      <c r="C19" s="144" t="s">
        <v>381</v>
      </c>
      <c r="D19" s="151">
        <v>40</v>
      </c>
      <c r="E19" t="s">
        <v>89</v>
      </c>
    </row>
    <row r="20" spans="3:5" x14ac:dyDescent="0.25">
      <c r="C20" s="144" t="s">
        <v>385</v>
      </c>
      <c r="D20" s="153">
        <v>2.6869700000000001</v>
      </c>
      <c r="E20" t="s">
        <v>379</v>
      </c>
    </row>
    <row r="21" spans="3:5" x14ac:dyDescent="0.25">
      <c r="C21" s="144" t="s">
        <v>386</v>
      </c>
      <c r="D21" s="153">
        <v>3.4250000000000003E-2</v>
      </c>
      <c r="E21" t="s">
        <v>379</v>
      </c>
    </row>
    <row r="22" spans="3:5" x14ac:dyDescent="0.25">
      <c r="C22" s="144" t="s">
        <v>387</v>
      </c>
      <c r="D22" s="154">
        <v>219</v>
      </c>
      <c r="E22" t="s">
        <v>378</v>
      </c>
    </row>
    <row r="23" spans="3:5" x14ac:dyDescent="0.25">
      <c r="C23" s="144" t="s">
        <v>380</v>
      </c>
      <c r="D23" s="155">
        <v>180</v>
      </c>
    </row>
    <row r="24" spans="3:5" x14ac:dyDescent="0.25">
      <c r="C24" s="144" t="s">
        <v>396</v>
      </c>
      <c r="D24" s="155">
        <v>9500</v>
      </c>
      <c r="E24" t="s">
        <v>398</v>
      </c>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R27"/>
  <sheetViews>
    <sheetView tabSelected="1" workbookViewId="0">
      <selection activeCell="K24" sqref="K24"/>
    </sheetView>
  </sheetViews>
  <sheetFormatPr defaultRowHeight="15" x14ac:dyDescent="0.25"/>
  <cols>
    <col min="1" max="1" width="5.85546875" customWidth="1"/>
    <col min="2" max="2" width="46.42578125" customWidth="1"/>
    <col min="3" max="3" width="29.42578125" customWidth="1"/>
    <col min="4" max="4" width="9.28515625" customWidth="1"/>
    <col min="16" max="16" width="10.140625" customWidth="1"/>
  </cols>
  <sheetData>
    <row r="1" spans="1:18" ht="18.75" x14ac:dyDescent="0.3">
      <c r="A1" s="1" t="s">
        <v>80</v>
      </c>
    </row>
    <row r="2" spans="1:18" ht="21" x14ac:dyDescent="0.35">
      <c r="A2" t="s">
        <v>340</v>
      </c>
    </row>
    <row r="3" spans="1:18" x14ac:dyDescent="0.25">
      <c r="F3" t="s">
        <v>393</v>
      </c>
    </row>
    <row r="4" spans="1:18" x14ac:dyDescent="0.25">
      <c r="B4" s="138" t="s">
        <v>259</v>
      </c>
    </row>
    <row r="5" spans="1:18" x14ac:dyDescent="0.25">
      <c r="B5" s="138" t="s">
        <v>374</v>
      </c>
      <c r="D5" s="139" t="s">
        <v>358</v>
      </c>
      <c r="E5" s="139" t="s">
        <v>359</v>
      </c>
      <c r="F5" s="139" t="s">
        <v>360</v>
      </c>
      <c r="G5" s="139" t="s">
        <v>361</v>
      </c>
      <c r="H5" s="139" t="s">
        <v>362</v>
      </c>
      <c r="I5" s="139" t="s">
        <v>363</v>
      </c>
      <c r="J5" s="139" t="s">
        <v>364</v>
      </c>
      <c r="K5" s="139" t="s">
        <v>365</v>
      </c>
      <c r="L5" s="139" t="s">
        <v>366</v>
      </c>
      <c r="M5" s="139" t="s">
        <v>355</v>
      </c>
      <c r="N5" s="139" t="s">
        <v>356</v>
      </c>
      <c r="O5" s="139" t="s">
        <v>357</v>
      </c>
      <c r="P5" s="139" t="s">
        <v>388</v>
      </c>
    </row>
    <row r="6" spans="1:18" x14ac:dyDescent="0.25">
      <c r="B6" s="138"/>
      <c r="C6" t="s">
        <v>396</v>
      </c>
      <c r="D6" s="140">
        <v>0</v>
      </c>
      <c r="E6" s="142">
        <f>D27*5</f>
        <v>164000</v>
      </c>
      <c r="F6" s="161">
        <v>0</v>
      </c>
      <c r="G6" s="161">
        <v>0</v>
      </c>
      <c r="H6" s="145">
        <v>0</v>
      </c>
      <c r="I6" s="145">
        <v>0</v>
      </c>
      <c r="J6" s="145">
        <v>0</v>
      </c>
      <c r="K6" s="145">
        <v>0</v>
      </c>
      <c r="L6" s="145">
        <v>0</v>
      </c>
      <c r="M6" s="141">
        <v>0</v>
      </c>
      <c r="N6" s="141">
        <v>0</v>
      </c>
      <c r="O6" s="141">
        <v>0</v>
      </c>
      <c r="P6" s="169">
        <f>SUM(D6:O6)</f>
        <v>164000</v>
      </c>
    </row>
    <row r="7" spans="1:18" x14ac:dyDescent="0.25">
      <c r="C7" t="s">
        <v>375</v>
      </c>
      <c r="D7" s="140">
        <v>0</v>
      </c>
      <c r="E7" s="140">
        <v>0</v>
      </c>
      <c r="F7" s="161">
        <v>0</v>
      </c>
      <c r="G7" s="161">
        <v>0</v>
      </c>
      <c r="H7" s="157">
        <f>[1]Analysis!$I$13</f>
        <v>32.299432870371675</v>
      </c>
      <c r="I7" s="157">
        <f>[2]Analysis!$I$13</f>
        <v>57.300891203718493</v>
      </c>
      <c r="J7" s="145">
        <f>[3]Analysis!$I$13</f>
        <v>48.167372685209557</v>
      </c>
      <c r="K7" s="145">
        <f>[5]Analysis!$I$13</f>
        <v>37.751192129690025</v>
      </c>
      <c r="L7" s="145">
        <f>[6]Analysis!$I$13</f>
        <v>51.132025462960883</v>
      </c>
      <c r="M7" s="141">
        <f>[7]Analysis!$I$13</f>
        <v>53.211041666691017</v>
      </c>
      <c r="N7" s="141">
        <f>[8]Analysis!$I$13</f>
        <v>51.607731481519295</v>
      </c>
      <c r="O7" s="141">
        <f>'[4]Analysis (2)'!$I$13</f>
        <v>81.229664351863903</v>
      </c>
      <c r="P7" s="166">
        <f>SUM(D7:O7)</f>
        <v>412.69935185202485</v>
      </c>
    </row>
    <row r="8" spans="1:18" x14ac:dyDescent="0.25">
      <c r="C8" t="s">
        <v>376</v>
      </c>
      <c r="D8" s="140">
        <v>0</v>
      </c>
      <c r="E8" s="140">
        <v>0</v>
      </c>
      <c r="F8" s="161">
        <v>0</v>
      </c>
      <c r="G8" s="161">
        <v>0</v>
      </c>
      <c r="H8" s="156">
        <f>[1]Analysis!$I$17</f>
        <v>1.7646875000209548</v>
      </c>
      <c r="I8" s="156">
        <f>[2]Analysis!$I$17</f>
        <v>11.093923611151695</v>
      </c>
      <c r="J8" s="156">
        <f>[3]Analysis!$I$17</f>
        <v>6.0154513888410293</v>
      </c>
      <c r="K8" s="156">
        <f>[5]Analysis!$I$17</f>
        <v>3.4087268518342171</v>
      </c>
      <c r="L8" s="156">
        <f>[6]Analysis!$I$17</f>
        <v>7.4726851851664833</v>
      </c>
      <c r="M8" s="164">
        <f>[7]Analysis!$I$17</f>
        <v>5.2537037036818219</v>
      </c>
      <c r="N8" s="164">
        <f>[8]Analysis!$I$17</f>
        <v>10.411388888853253</v>
      </c>
      <c r="O8" s="164">
        <f>'[4]Analysis (2)'!$I$17</f>
        <v>17.294791666587116</v>
      </c>
      <c r="P8" s="167">
        <f t="shared" ref="P8:P14" si="0">SUM(D8:O8)</f>
        <v>62.71535879613657</v>
      </c>
    </row>
    <row r="9" spans="1:18" x14ac:dyDescent="0.25">
      <c r="C9" t="s">
        <v>367</v>
      </c>
      <c r="D9" s="140">
        <v>0</v>
      </c>
      <c r="E9" s="140">
        <v>0</v>
      </c>
      <c r="F9" s="161">
        <v>0</v>
      </c>
      <c r="G9" s="161">
        <v>0</v>
      </c>
      <c r="H9" s="145">
        <f>H8*$D$22</f>
        <v>151.62195000180043</v>
      </c>
      <c r="I9" s="145">
        <f t="shared" ref="I9:O9" si="1">I8*$D$22</f>
        <v>953.18991667015359</v>
      </c>
      <c r="J9" s="145">
        <f t="shared" si="1"/>
        <v>516.84758332922127</v>
      </c>
      <c r="K9" s="145">
        <f t="shared" si="1"/>
        <v>292.87781110959594</v>
      </c>
      <c r="L9" s="145">
        <f t="shared" si="1"/>
        <v>642.05311110950424</v>
      </c>
      <c r="M9" s="145">
        <f t="shared" si="1"/>
        <v>451.39822222034218</v>
      </c>
      <c r="N9" s="145">
        <f t="shared" si="1"/>
        <v>894.54653333027147</v>
      </c>
      <c r="O9" s="145">
        <f t="shared" si="1"/>
        <v>1485.9684999931651</v>
      </c>
      <c r="P9" s="166">
        <f t="shared" si="0"/>
        <v>5388.5036277640538</v>
      </c>
      <c r="R9" t="s">
        <v>395</v>
      </c>
    </row>
    <row r="10" spans="1:18" x14ac:dyDescent="0.25">
      <c r="C10" t="s">
        <v>391</v>
      </c>
      <c r="D10" s="140">
        <v>0</v>
      </c>
      <c r="E10" s="140">
        <v>0</v>
      </c>
      <c r="F10" s="161">
        <v>0</v>
      </c>
      <c r="G10" s="161">
        <v>0</v>
      </c>
      <c r="H10" s="157">
        <f>(H9*$D$23)/1000</f>
        <v>0.4074036309963377</v>
      </c>
      <c r="I10" s="157">
        <f t="shared" ref="I10:O10" si="2">(I9*$D$23)/1000</f>
        <v>2.5611927103952024</v>
      </c>
      <c r="J10" s="157">
        <f t="shared" si="2"/>
        <v>1.3887539509781177</v>
      </c>
      <c r="K10" s="157">
        <f t="shared" si="2"/>
        <v>0.78695389211715094</v>
      </c>
      <c r="L10" s="157">
        <f t="shared" si="2"/>
        <v>1.7251774479579047</v>
      </c>
      <c r="M10" s="157">
        <f t="shared" si="2"/>
        <v>1.2128934811593928</v>
      </c>
      <c r="N10" s="157">
        <f t="shared" si="2"/>
        <v>2.4036196986624394</v>
      </c>
      <c r="O10" s="157">
        <f t="shared" si="2"/>
        <v>3.9927527804266352</v>
      </c>
      <c r="P10" s="168">
        <f t="shared" si="0"/>
        <v>14.47874759269318</v>
      </c>
      <c r="R10" s="170">
        <f>'Workings baseline'!P9-'Workings Option 1'!P10</f>
        <v>34.084867329034516</v>
      </c>
    </row>
    <row r="11" spans="1:18" x14ac:dyDescent="0.25">
      <c r="C11" t="s">
        <v>368</v>
      </c>
      <c r="D11" s="142">
        <v>0</v>
      </c>
      <c r="E11" s="142">
        <v>0</v>
      </c>
      <c r="F11" s="163">
        <v>0</v>
      </c>
      <c r="G11" s="163">
        <v>0</v>
      </c>
      <c r="H11" s="158">
        <f>H9*$D$21</f>
        <v>60.648780000720173</v>
      </c>
      <c r="I11" s="158">
        <f t="shared" ref="I11:O11" si="3">I9*$D$21</f>
        <v>381.27596666806147</v>
      </c>
      <c r="J11" s="158">
        <f t="shared" si="3"/>
        <v>206.73903333168852</v>
      </c>
      <c r="K11" s="158">
        <f t="shared" si="3"/>
        <v>117.15112444383838</v>
      </c>
      <c r="L11" s="158">
        <f t="shared" si="3"/>
        <v>256.82124444380173</v>
      </c>
      <c r="M11" s="158">
        <f t="shared" si="3"/>
        <v>180.55928888813688</v>
      </c>
      <c r="N11" s="158">
        <f t="shared" si="3"/>
        <v>357.81861333210861</v>
      </c>
      <c r="O11" s="158">
        <f t="shared" si="3"/>
        <v>594.38739999726602</v>
      </c>
      <c r="P11" s="169">
        <f t="shared" si="0"/>
        <v>2155.4014511056221</v>
      </c>
    </row>
    <row r="12" spans="1:18" x14ac:dyDescent="0.25">
      <c r="C12" t="s">
        <v>390</v>
      </c>
      <c r="D12" s="159">
        <v>0</v>
      </c>
      <c r="E12" s="159">
        <v>0</v>
      </c>
      <c r="F12" s="160">
        <v>0</v>
      </c>
      <c r="G12" s="160">
        <v>0</v>
      </c>
      <c r="H12" s="145">
        <f>[1]Analysis!$I$23</f>
        <v>0</v>
      </c>
      <c r="I12" s="145">
        <f>[2]Analysis!$I$23</f>
        <v>8</v>
      </c>
      <c r="J12" s="145">
        <f>[3]Analysis!$I$23</f>
        <v>3</v>
      </c>
      <c r="K12" s="145">
        <f t="shared" ref="K12:N12" si="4">ROUNDUP(K9/$D$25,0)</f>
        <v>3</v>
      </c>
      <c r="L12" s="145">
        <f t="shared" si="4"/>
        <v>7</v>
      </c>
      <c r="M12" s="145">
        <f t="shared" si="4"/>
        <v>5</v>
      </c>
      <c r="N12" s="145">
        <f t="shared" si="4"/>
        <v>9</v>
      </c>
      <c r="O12" s="145">
        <f>'[4]Analysis (2)'!$I$24</f>
        <v>9</v>
      </c>
      <c r="P12" s="166">
        <f t="shared" si="0"/>
        <v>44</v>
      </c>
    </row>
    <row r="13" spans="1:18" x14ac:dyDescent="0.25">
      <c r="C13" t="s">
        <v>389</v>
      </c>
      <c r="D13" s="142">
        <v>0</v>
      </c>
      <c r="E13" s="142">
        <v>0</v>
      </c>
      <c r="F13" s="163">
        <v>0</v>
      </c>
      <c r="G13" s="163">
        <v>0</v>
      </c>
      <c r="H13" s="143">
        <f>H12*$D$26</f>
        <v>0</v>
      </c>
      <c r="I13" s="143">
        <f t="shared" ref="I13:O13" si="5">I12*$D$26</f>
        <v>1440</v>
      </c>
      <c r="J13" s="143">
        <f t="shared" si="5"/>
        <v>540</v>
      </c>
      <c r="K13" s="143">
        <f t="shared" si="5"/>
        <v>540</v>
      </c>
      <c r="L13" s="143">
        <f t="shared" si="5"/>
        <v>1260</v>
      </c>
      <c r="M13" s="143">
        <f t="shared" si="5"/>
        <v>900</v>
      </c>
      <c r="N13" s="143">
        <f t="shared" si="5"/>
        <v>1620</v>
      </c>
      <c r="O13" s="143">
        <f t="shared" si="5"/>
        <v>1620</v>
      </c>
      <c r="P13" s="169">
        <f t="shared" si="0"/>
        <v>7920</v>
      </c>
    </row>
    <row r="14" spans="1:18" x14ac:dyDescent="0.25">
      <c r="C14" t="s">
        <v>369</v>
      </c>
      <c r="D14" s="142">
        <v>0</v>
      </c>
      <c r="E14" s="142">
        <f>E6</f>
        <v>164000</v>
      </c>
      <c r="F14" s="163">
        <v>0</v>
      </c>
      <c r="G14" s="163">
        <v>0</v>
      </c>
      <c r="H14" s="143">
        <f>H13+H11</f>
        <v>60.648780000720173</v>
      </c>
      <c r="I14" s="143">
        <f t="shared" ref="I14:O14" si="6">I13+I11</f>
        <v>1821.2759666680615</v>
      </c>
      <c r="J14" s="143">
        <f t="shared" si="6"/>
        <v>746.73903333168846</v>
      </c>
      <c r="K14" s="143">
        <f t="shared" si="6"/>
        <v>657.1511244438384</v>
      </c>
      <c r="L14" s="143">
        <f t="shared" si="6"/>
        <v>1516.8212444438018</v>
      </c>
      <c r="M14" s="143">
        <f t="shared" si="6"/>
        <v>1080.559288888137</v>
      </c>
      <c r="N14" s="143">
        <f t="shared" si="6"/>
        <v>1977.8186133321087</v>
      </c>
      <c r="O14" s="143">
        <f t="shared" si="6"/>
        <v>2214.3873999972661</v>
      </c>
      <c r="P14" s="169">
        <f t="shared" si="0"/>
        <v>174075.40145110563</v>
      </c>
    </row>
    <row r="15" spans="1:18" x14ac:dyDescent="0.25">
      <c r="C15" t="s">
        <v>392</v>
      </c>
      <c r="D15" s="165">
        <v>0</v>
      </c>
      <c r="E15" s="213">
        <f>'Workings baseline'!E13-'Workings Option 1'!E14</f>
        <v>-116500</v>
      </c>
      <c r="F15" s="165">
        <f>'Workings baseline'!F13-'Workings Option 1'!F14</f>
        <v>573.57611111120787</v>
      </c>
      <c r="G15" s="165">
        <f>'Workings baseline'!G13-'Workings Option 1'!G14</f>
        <v>952.73290222266405</v>
      </c>
      <c r="H15" s="165">
        <f>'Workings baseline'!H13-'Workings Option 1'!H14</f>
        <v>1356.1421459252267</v>
      </c>
      <c r="I15" s="165">
        <f>'Workings baseline'!I13-'Workings Option 1'!I14</f>
        <v>895.53829259143436</v>
      </c>
      <c r="J15" s="165">
        <f>'Workings baseline'!J13-'Workings Option 1'!J14</f>
        <v>1283.9389296316645</v>
      </c>
      <c r="K15" s="165">
        <f>'Workings baseline'!K13-'Workings Option 1'!K14</f>
        <v>1206.867949631202</v>
      </c>
      <c r="L15" s="165">
        <f>'Workings baseline'!L13-'Workings Option 1'!L14</f>
        <v>1101.2911629635723</v>
      </c>
      <c r="M15" s="165">
        <f>'Workings baseline'!M13-'Workings Option 1'!M14</f>
        <v>1570.8173777789193</v>
      </c>
      <c r="N15" s="165">
        <f>'Workings baseline'!N13-'Workings Option 1'!N14</f>
        <v>647.90509037219999</v>
      </c>
      <c r="O15" s="165">
        <f>'Workings baseline'!O13-'Workings Option 1'!O14</f>
        <v>885.28722963255632</v>
      </c>
      <c r="P15" s="214">
        <f>SUM(D15:O15)</f>
        <v>-106025.90280813936</v>
      </c>
    </row>
    <row r="18" spans="3:6" x14ac:dyDescent="0.25">
      <c r="C18" t="s">
        <v>377</v>
      </c>
    </row>
    <row r="20" spans="3:6" x14ac:dyDescent="0.25">
      <c r="D20" t="s">
        <v>397</v>
      </c>
      <c r="E20" t="s">
        <v>384</v>
      </c>
    </row>
    <row r="21" spans="3:6" x14ac:dyDescent="0.25">
      <c r="C21" s="144" t="s">
        <v>382</v>
      </c>
      <c r="D21" s="152">
        <v>0.4</v>
      </c>
      <c r="E21" s="152">
        <v>0.4</v>
      </c>
      <c r="F21" t="s">
        <v>383</v>
      </c>
    </row>
    <row r="22" spans="3:6" x14ac:dyDescent="0.25">
      <c r="C22" s="144" t="s">
        <v>381</v>
      </c>
      <c r="D22" s="150">
        <v>85.92</v>
      </c>
      <c r="E22" s="151">
        <v>40</v>
      </c>
      <c r="F22" t="s">
        <v>89</v>
      </c>
    </row>
    <row r="23" spans="3:6" x14ac:dyDescent="0.25">
      <c r="C23" s="144" t="s">
        <v>385</v>
      </c>
      <c r="D23" s="153">
        <v>2.6869700000000001</v>
      </c>
      <c r="E23" s="153">
        <v>2.6869700000000001</v>
      </c>
      <c r="F23" t="s">
        <v>379</v>
      </c>
    </row>
    <row r="24" spans="3:6" x14ac:dyDescent="0.25">
      <c r="C24" s="144" t="s">
        <v>386</v>
      </c>
      <c r="D24" s="153">
        <v>3.4250000000000003E-2</v>
      </c>
      <c r="E24" s="153">
        <v>3.4250000000000003E-2</v>
      </c>
      <c r="F24" t="s">
        <v>379</v>
      </c>
    </row>
    <row r="25" spans="3:6" x14ac:dyDescent="0.25">
      <c r="C25" s="144" t="s">
        <v>387</v>
      </c>
      <c r="D25" s="154">
        <v>100</v>
      </c>
      <c r="E25" s="154">
        <v>219</v>
      </c>
      <c r="F25" t="s">
        <v>378</v>
      </c>
    </row>
    <row r="26" spans="3:6" x14ac:dyDescent="0.25">
      <c r="C26" s="144" t="s">
        <v>380</v>
      </c>
      <c r="D26" s="155">
        <v>180</v>
      </c>
      <c r="E26" s="155">
        <v>180</v>
      </c>
    </row>
    <row r="27" spans="3:6" x14ac:dyDescent="0.25">
      <c r="C27" s="144" t="s">
        <v>396</v>
      </c>
      <c r="D27" s="155">
        <v>32800</v>
      </c>
      <c r="E27" s="155">
        <v>9500</v>
      </c>
      <c r="F27" t="s">
        <v>398</v>
      </c>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I18" sqref="I18"/>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348</v>
      </c>
      <c r="C1" s="3" t="s">
        <v>349</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4.7107090543236717E-2</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5.3568666743279647E-2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5.8342580633616269E-2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6.2152052032157054E-2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08" t="s">
        <v>11</v>
      </c>
      <c r="B13" s="61" t="s">
        <v>196</v>
      </c>
      <c r="C13" s="60" t="s">
        <v>396</v>
      </c>
      <c r="D13" s="61" t="s">
        <v>39</v>
      </c>
      <c r="E13" s="34"/>
      <c r="F13" s="62"/>
      <c r="G13" s="62"/>
      <c r="H13" s="62"/>
      <c r="I13" s="62">
        <f>'Workings baseline'!P6/1000000</f>
        <v>4.7500000000000001E-2</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209"/>
      <c r="B14" s="61" t="s">
        <v>196</v>
      </c>
      <c r="C14" s="60" t="s">
        <v>382</v>
      </c>
      <c r="D14" s="61" t="s">
        <v>39</v>
      </c>
      <c r="E14" s="62"/>
      <c r="F14" s="62"/>
      <c r="G14" s="62"/>
      <c r="H14" s="62"/>
      <c r="I14" s="62">
        <f>'Workings baseline'!P10/1000000</f>
        <v>8.1294986429662694E-3</v>
      </c>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209"/>
      <c r="B15" s="61" t="s">
        <v>196</v>
      </c>
      <c r="C15" s="60" t="s">
        <v>394</v>
      </c>
      <c r="D15" s="61" t="s">
        <v>39</v>
      </c>
      <c r="E15" s="62"/>
      <c r="F15" s="62"/>
      <c r="G15" s="62"/>
      <c r="H15" s="62"/>
      <c r="I15" s="62">
        <f>'Workings baseline'!P12/1000000</f>
        <v>1.242E-2</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209"/>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09"/>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10"/>
      <c r="B18" s="123" t="s">
        <v>195</v>
      </c>
      <c r="C18" s="129"/>
      <c r="D18" s="124" t="s">
        <v>39</v>
      </c>
      <c r="E18" s="59">
        <f>SUM(E13:E17)</f>
        <v>0</v>
      </c>
      <c r="F18" s="59">
        <f t="shared" ref="F18:AW18" si="0">SUM(F13:F17)</f>
        <v>0</v>
      </c>
      <c r="G18" s="59">
        <f t="shared" si="0"/>
        <v>0</v>
      </c>
      <c r="H18" s="59">
        <f t="shared" si="0"/>
        <v>0</v>
      </c>
      <c r="I18" s="59">
        <f t="shared" si="0"/>
        <v>6.8049498642966277E-2</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11" t="s">
        <v>299</v>
      </c>
      <c r="B19" s="61" t="s">
        <v>196</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11"/>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11"/>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11"/>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11"/>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11"/>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12"/>
      <c r="B25" s="61" t="s">
        <v>319</v>
      </c>
      <c r="C25" s="8"/>
      <c r="D25" s="9" t="s">
        <v>39</v>
      </c>
      <c r="E25" s="68">
        <f>SUM(E13:E24)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v>
      </c>
      <c r="F26" s="59">
        <f t="shared" ref="F26:BD26" si="2">F18+F25</f>
        <v>0</v>
      </c>
      <c r="G26" s="59">
        <f t="shared" si="2"/>
        <v>0</v>
      </c>
      <c r="H26" s="59">
        <f t="shared" si="2"/>
        <v>0</v>
      </c>
      <c r="I26" s="59">
        <f t="shared" si="2"/>
        <v>6.8049498642966277E-2</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v>
      </c>
      <c r="G28" s="35">
        <f t="shared" si="3"/>
        <v>0</v>
      </c>
      <c r="H28" s="35">
        <f t="shared" si="3"/>
        <v>0</v>
      </c>
      <c r="I28" s="35">
        <f t="shared" si="3"/>
        <v>4.7634649050076389E-2</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v>
      </c>
      <c r="F29" s="35">
        <f t="shared" ref="F29:AW29" si="4">F26-F28</f>
        <v>0</v>
      </c>
      <c r="G29" s="35">
        <f t="shared" si="4"/>
        <v>0</v>
      </c>
      <c r="H29" s="35">
        <f t="shared" si="4"/>
        <v>0</v>
      </c>
      <c r="I29" s="35">
        <f t="shared" si="4"/>
        <v>2.0414849592889889E-2</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1.0585477566683642E-3</v>
      </c>
      <c r="K34" s="35">
        <f>$I$28/'Fixed data'!$C$7</f>
        <v>1.0585477566683642E-3</v>
      </c>
      <c r="L34" s="35">
        <f>$I$28/'Fixed data'!$C$7</f>
        <v>1.0585477566683642E-3</v>
      </c>
      <c r="M34" s="35">
        <f>$I$28/'Fixed data'!$C$7</f>
        <v>1.0585477566683642E-3</v>
      </c>
      <c r="N34" s="35">
        <f>$I$28/'Fixed data'!$C$7</f>
        <v>1.0585477566683642E-3</v>
      </c>
      <c r="O34" s="35">
        <f>$I$28/'Fixed data'!$C$7</f>
        <v>1.0585477566683642E-3</v>
      </c>
      <c r="P34" s="35">
        <f>$I$28/'Fixed data'!$C$7</f>
        <v>1.0585477566683642E-3</v>
      </c>
      <c r="Q34" s="35">
        <f>$I$28/'Fixed data'!$C$7</f>
        <v>1.0585477566683642E-3</v>
      </c>
      <c r="R34" s="35">
        <f>$I$28/'Fixed data'!$C$7</f>
        <v>1.0585477566683642E-3</v>
      </c>
      <c r="S34" s="35">
        <f>$I$28/'Fixed data'!$C$7</f>
        <v>1.0585477566683642E-3</v>
      </c>
      <c r="T34" s="35">
        <f>$I$28/'Fixed data'!$C$7</f>
        <v>1.0585477566683642E-3</v>
      </c>
      <c r="U34" s="35">
        <f>$I$28/'Fixed data'!$C$7</f>
        <v>1.0585477566683642E-3</v>
      </c>
      <c r="V34" s="35">
        <f>$I$28/'Fixed data'!$C$7</f>
        <v>1.0585477566683642E-3</v>
      </c>
      <c r="W34" s="35">
        <f>$I$28/'Fixed data'!$C$7</f>
        <v>1.0585477566683642E-3</v>
      </c>
      <c r="X34" s="35">
        <f>$I$28/'Fixed data'!$C$7</f>
        <v>1.0585477566683642E-3</v>
      </c>
      <c r="Y34" s="35">
        <f>$I$28/'Fixed data'!$C$7</f>
        <v>1.0585477566683642E-3</v>
      </c>
      <c r="Z34" s="35">
        <f>$I$28/'Fixed data'!$C$7</f>
        <v>1.0585477566683642E-3</v>
      </c>
      <c r="AA34" s="35">
        <f>$I$28/'Fixed data'!$C$7</f>
        <v>1.0585477566683642E-3</v>
      </c>
      <c r="AB34" s="35">
        <f>$I$28/'Fixed data'!$C$7</f>
        <v>1.0585477566683642E-3</v>
      </c>
      <c r="AC34" s="35">
        <f>$I$28/'Fixed data'!$C$7</f>
        <v>1.0585477566683642E-3</v>
      </c>
      <c r="AD34" s="35">
        <f>$I$28/'Fixed data'!$C$7</f>
        <v>1.0585477566683642E-3</v>
      </c>
      <c r="AE34" s="35">
        <f>$I$28/'Fixed data'!$C$7</f>
        <v>1.0585477566683642E-3</v>
      </c>
      <c r="AF34" s="35">
        <f>$I$28/'Fixed data'!$C$7</f>
        <v>1.0585477566683642E-3</v>
      </c>
      <c r="AG34" s="35">
        <f>$I$28/'Fixed data'!$C$7</f>
        <v>1.0585477566683642E-3</v>
      </c>
      <c r="AH34" s="35">
        <f>$I$28/'Fixed data'!$C$7</f>
        <v>1.0585477566683642E-3</v>
      </c>
      <c r="AI34" s="35">
        <f>$I$28/'Fixed data'!$C$7</f>
        <v>1.0585477566683642E-3</v>
      </c>
      <c r="AJ34" s="35">
        <f>$I$28/'Fixed data'!$C$7</f>
        <v>1.0585477566683642E-3</v>
      </c>
      <c r="AK34" s="35">
        <f>$I$28/'Fixed data'!$C$7</f>
        <v>1.0585477566683642E-3</v>
      </c>
      <c r="AL34" s="35">
        <f>$I$28/'Fixed data'!$C$7</f>
        <v>1.0585477566683642E-3</v>
      </c>
      <c r="AM34" s="35">
        <f>$I$28/'Fixed data'!$C$7</f>
        <v>1.0585477566683642E-3</v>
      </c>
      <c r="AN34" s="35">
        <f>$I$28/'Fixed data'!$C$7</f>
        <v>1.0585477566683642E-3</v>
      </c>
      <c r="AO34" s="35">
        <f>$I$28/'Fixed data'!$C$7</f>
        <v>1.0585477566683642E-3</v>
      </c>
      <c r="AP34" s="35">
        <f>$I$28/'Fixed data'!$C$7</f>
        <v>1.0585477566683642E-3</v>
      </c>
      <c r="AQ34" s="35">
        <f>$I$28/'Fixed data'!$C$7</f>
        <v>1.0585477566683642E-3</v>
      </c>
      <c r="AR34" s="35">
        <f>$I$28/'Fixed data'!$C$7</f>
        <v>1.0585477566683642E-3</v>
      </c>
      <c r="AS34" s="35">
        <f>$I$28/'Fixed data'!$C$7</f>
        <v>1.0585477566683642E-3</v>
      </c>
      <c r="AT34" s="35">
        <f>$I$28/'Fixed data'!$C$7</f>
        <v>1.0585477566683642E-3</v>
      </c>
      <c r="AU34" s="35">
        <f>$I$28/'Fixed data'!$C$7</f>
        <v>1.0585477566683642E-3</v>
      </c>
      <c r="AV34" s="35">
        <f>$I$28/'Fixed data'!$C$7</f>
        <v>1.0585477566683642E-3</v>
      </c>
      <c r="AW34" s="35">
        <f>$I$28/'Fixed data'!$C$7</f>
        <v>1.0585477566683642E-3</v>
      </c>
      <c r="AX34" s="35">
        <f>$I$28/'Fixed data'!$C$7</f>
        <v>1.0585477566683642E-3</v>
      </c>
      <c r="AY34" s="35">
        <f>$I$28/'Fixed data'!$C$7</f>
        <v>1.0585477566683642E-3</v>
      </c>
      <c r="AZ34" s="35">
        <f>$I$28/'Fixed data'!$C$7</f>
        <v>1.0585477566683642E-3</v>
      </c>
      <c r="BA34" s="35">
        <f>$I$28/'Fixed data'!$C$7</f>
        <v>1.0585477566683642E-3</v>
      </c>
      <c r="BB34" s="35">
        <f>$I$28/'Fixed data'!$C$7</f>
        <v>1.0585477566683642E-3</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0</v>
      </c>
      <c r="H60" s="35">
        <f t="shared" si="5"/>
        <v>0</v>
      </c>
      <c r="I60" s="35">
        <f t="shared" si="5"/>
        <v>0</v>
      </c>
      <c r="J60" s="35">
        <f t="shared" si="5"/>
        <v>1.0585477566683642E-3</v>
      </c>
      <c r="K60" s="35">
        <f t="shared" si="5"/>
        <v>1.0585477566683642E-3</v>
      </c>
      <c r="L60" s="35">
        <f t="shared" si="5"/>
        <v>1.0585477566683642E-3</v>
      </c>
      <c r="M60" s="35">
        <f t="shared" si="5"/>
        <v>1.0585477566683642E-3</v>
      </c>
      <c r="N60" s="35">
        <f t="shared" si="5"/>
        <v>1.0585477566683642E-3</v>
      </c>
      <c r="O60" s="35">
        <f t="shared" si="5"/>
        <v>1.0585477566683642E-3</v>
      </c>
      <c r="P60" s="35">
        <f t="shared" si="5"/>
        <v>1.0585477566683642E-3</v>
      </c>
      <c r="Q60" s="35">
        <f t="shared" si="5"/>
        <v>1.0585477566683642E-3</v>
      </c>
      <c r="R60" s="35">
        <f t="shared" si="5"/>
        <v>1.0585477566683642E-3</v>
      </c>
      <c r="S60" s="35">
        <f t="shared" si="5"/>
        <v>1.0585477566683642E-3</v>
      </c>
      <c r="T60" s="35">
        <f t="shared" si="5"/>
        <v>1.0585477566683642E-3</v>
      </c>
      <c r="U60" s="35">
        <f t="shared" si="5"/>
        <v>1.0585477566683642E-3</v>
      </c>
      <c r="V60" s="35">
        <f t="shared" si="5"/>
        <v>1.0585477566683642E-3</v>
      </c>
      <c r="W60" s="35">
        <f t="shared" si="5"/>
        <v>1.0585477566683642E-3</v>
      </c>
      <c r="X60" s="35">
        <f t="shared" si="5"/>
        <v>1.0585477566683642E-3</v>
      </c>
      <c r="Y60" s="35">
        <f t="shared" si="5"/>
        <v>1.0585477566683642E-3</v>
      </c>
      <c r="Z60" s="35">
        <f t="shared" si="5"/>
        <v>1.0585477566683642E-3</v>
      </c>
      <c r="AA60" s="35">
        <f t="shared" si="5"/>
        <v>1.0585477566683642E-3</v>
      </c>
      <c r="AB60" s="35">
        <f t="shared" si="5"/>
        <v>1.0585477566683642E-3</v>
      </c>
      <c r="AC60" s="35">
        <f t="shared" si="5"/>
        <v>1.0585477566683642E-3</v>
      </c>
      <c r="AD60" s="35">
        <f t="shared" si="5"/>
        <v>1.0585477566683642E-3</v>
      </c>
      <c r="AE60" s="35">
        <f t="shared" si="5"/>
        <v>1.0585477566683642E-3</v>
      </c>
      <c r="AF60" s="35">
        <f t="shared" si="5"/>
        <v>1.0585477566683642E-3</v>
      </c>
      <c r="AG60" s="35">
        <f t="shared" si="5"/>
        <v>1.0585477566683642E-3</v>
      </c>
      <c r="AH60" s="35">
        <f t="shared" si="5"/>
        <v>1.0585477566683642E-3</v>
      </c>
      <c r="AI60" s="35">
        <f t="shared" si="5"/>
        <v>1.0585477566683642E-3</v>
      </c>
      <c r="AJ60" s="35">
        <f t="shared" si="5"/>
        <v>1.0585477566683642E-3</v>
      </c>
      <c r="AK60" s="35">
        <f t="shared" si="5"/>
        <v>1.0585477566683642E-3</v>
      </c>
      <c r="AL60" s="35">
        <f t="shared" si="5"/>
        <v>1.0585477566683642E-3</v>
      </c>
      <c r="AM60" s="35">
        <f t="shared" si="5"/>
        <v>1.0585477566683642E-3</v>
      </c>
      <c r="AN60" s="35">
        <f t="shared" si="5"/>
        <v>1.0585477566683642E-3</v>
      </c>
      <c r="AO60" s="35">
        <f t="shared" si="5"/>
        <v>1.0585477566683642E-3</v>
      </c>
      <c r="AP60" s="35">
        <f t="shared" si="5"/>
        <v>1.0585477566683642E-3</v>
      </c>
      <c r="AQ60" s="35">
        <f t="shared" si="5"/>
        <v>1.0585477566683642E-3</v>
      </c>
      <c r="AR60" s="35">
        <f t="shared" si="5"/>
        <v>1.0585477566683642E-3</v>
      </c>
      <c r="AS60" s="35">
        <f t="shared" si="5"/>
        <v>1.0585477566683642E-3</v>
      </c>
      <c r="AT60" s="35">
        <f t="shared" si="5"/>
        <v>1.0585477566683642E-3</v>
      </c>
      <c r="AU60" s="35">
        <f t="shared" si="5"/>
        <v>1.0585477566683642E-3</v>
      </c>
      <c r="AV60" s="35">
        <f t="shared" si="5"/>
        <v>1.0585477566683642E-3</v>
      </c>
      <c r="AW60" s="35">
        <f t="shared" si="5"/>
        <v>1.0585477566683642E-3</v>
      </c>
      <c r="AX60" s="35">
        <f t="shared" si="5"/>
        <v>1.0585477566683642E-3</v>
      </c>
      <c r="AY60" s="35">
        <f t="shared" si="5"/>
        <v>1.0585477566683642E-3</v>
      </c>
      <c r="AZ60" s="35">
        <f t="shared" si="5"/>
        <v>1.0585477566683642E-3</v>
      </c>
      <c r="BA60" s="35">
        <f t="shared" si="5"/>
        <v>1.0585477566683642E-3</v>
      </c>
      <c r="BB60" s="35">
        <f t="shared" si="5"/>
        <v>1.0585477566683642E-3</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0</v>
      </c>
      <c r="H61" s="35">
        <f t="shared" si="6"/>
        <v>0</v>
      </c>
      <c r="I61" s="35">
        <f t="shared" si="6"/>
        <v>0</v>
      </c>
      <c r="J61" s="35">
        <f t="shared" si="6"/>
        <v>4.7634649050076389E-2</v>
      </c>
      <c r="K61" s="35">
        <f t="shared" si="6"/>
        <v>4.6576101293408022E-2</v>
      </c>
      <c r="L61" s="35">
        <f t="shared" si="6"/>
        <v>4.5517553536739655E-2</v>
      </c>
      <c r="M61" s="35">
        <f t="shared" si="6"/>
        <v>4.4459005780071288E-2</v>
      </c>
      <c r="N61" s="35">
        <f t="shared" si="6"/>
        <v>4.3400458023402921E-2</v>
      </c>
      <c r="O61" s="35">
        <f t="shared" si="6"/>
        <v>4.2341910266734555E-2</v>
      </c>
      <c r="P61" s="35">
        <f t="shared" si="6"/>
        <v>4.1283362510066188E-2</v>
      </c>
      <c r="Q61" s="35">
        <f t="shared" si="6"/>
        <v>4.0224814753397821E-2</v>
      </c>
      <c r="R61" s="35">
        <f t="shared" si="6"/>
        <v>3.9166266996729454E-2</v>
      </c>
      <c r="S61" s="35">
        <f t="shared" si="6"/>
        <v>3.8107719240061087E-2</v>
      </c>
      <c r="T61" s="35">
        <f t="shared" si="6"/>
        <v>3.704917148339272E-2</v>
      </c>
      <c r="U61" s="35">
        <f t="shared" si="6"/>
        <v>3.5990623726724354E-2</v>
      </c>
      <c r="V61" s="35">
        <f t="shared" si="6"/>
        <v>3.4932075970055987E-2</v>
      </c>
      <c r="W61" s="35">
        <f t="shared" si="6"/>
        <v>3.387352821338762E-2</v>
      </c>
      <c r="X61" s="35">
        <f t="shared" si="6"/>
        <v>3.2814980456719253E-2</v>
      </c>
      <c r="Y61" s="35">
        <f t="shared" si="6"/>
        <v>3.1756432700050886E-2</v>
      </c>
      <c r="Z61" s="35">
        <f t="shared" si="6"/>
        <v>3.0697884943382523E-2</v>
      </c>
      <c r="AA61" s="35">
        <f t="shared" si="6"/>
        <v>2.963933718671416E-2</v>
      </c>
      <c r="AB61" s="35">
        <f t="shared" si="6"/>
        <v>2.8580789430045796E-2</v>
      </c>
      <c r="AC61" s="35">
        <f t="shared" si="6"/>
        <v>2.7522241673377433E-2</v>
      </c>
      <c r="AD61" s="35">
        <f t="shared" si="6"/>
        <v>2.646369391670907E-2</v>
      </c>
      <c r="AE61" s="35">
        <f t="shared" si="6"/>
        <v>2.5405146160040706E-2</v>
      </c>
      <c r="AF61" s="35">
        <f t="shared" si="6"/>
        <v>2.4346598403372343E-2</v>
      </c>
      <c r="AG61" s="35">
        <f t="shared" si="6"/>
        <v>2.328805064670398E-2</v>
      </c>
      <c r="AH61" s="35">
        <f t="shared" si="6"/>
        <v>2.2229502890035616E-2</v>
      </c>
      <c r="AI61" s="35">
        <f t="shared" si="6"/>
        <v>2.1170955133367253E-2</v>
      </c>
      <c r="AJ61" s="35">
        <f t="shared" si="6"/>
        <v>2.011240737669889E-2</v>
      </c>
      <c r="AK61" s="35">
        <f t="shared" si="6"/>
        <v>1.9053859620030526E-2</v>
      </c>
      <c r="AL61" s="35">
        <f t="shared" si="6"/>
        <v>1.7995311863362163E-2</v>
      </c>
      <c r="AM61" s="35">
        <f t="shared" si="6"/>
        <v>1.69367641066938E-2</v>
      </c>
      <c r="AN61" s="35">
        <f t="shared" si="6"/>
        <v>1.5878216350025436E-2</v>
      </c>
      <c r="AO61" s="35">
        <f t="shared" si="6"/>
        <v>1.4819668593357073E-2</v>
      </c>
      <c r="AP61" s="35">
        <f t="shared" si="6"/>
        <v>1.376112083668871E-2</v>
      </c>
      <c r="AQ61" s="35">
        <f t="shared" si="6"/>
        <v>1.2702573080020346E-2</v>
      </c>
      <c r="AR61" s="35">
        <f t="shared" si="6"/>
        <v>1.1644025323351983E-2</v>
      </c>
      <c r="AS61" s="35">
        <f t="shared" si="6"/>
        <v>1.058547756668362E-2</v>
      </c>
      <c r="AT61" s="35">
        <f t="shared" si="6"/>
        <v>9.5269298100152562E-3</v>
      </c>
      <c r="AU61" s="35">
        <f t="shared" si="6"/>
        <v>8.4683820533468929E-3</v>
      </c>
      <c r="AV61" s="35">
        <f t="shared" si="6"/>
        <v>7.4098342966785287E-3</v>
      </c>
      <c r="AW61" s="35">
        <f t="shared" si="6"/>
        <v>6.3512865400101644E-3</v>
      </c>
      <c r="AX61" s="35">
        <f t="shared" si="6"/>
        <v>5.2927387833418002E-3</v>
      </c>
      <c r="AY61" s="35">
        <f t="shared" si="6"/>
        <v>4.234191026673436E-3</v>
      </c>
      <c r="AZ61" s="35">
        <f t="shared" si="6"/>
        <v>3.1756432700050718E-3</v>
      </c>
      <c r="BA61" s="35">
        <f t="shared" si="6"/>
        <v>2.1170955133367076E-3</v>
      </c>
      <c r="BB61" s="35">
        <f t="shared" si="6"/>
        <v>1.0585477566683434E-3</v>
      </c>
      <c r="BC61" s="35">
        <f t="shared" si="6"/>
        <v>-2.0816681711721685E-17</v>
      </c>
      <c r="BD61" s="35">
        <f t="shared" si="6"/>
        <v>-2.0816681711721685E-17</v>
      </c>
    </row>
    <row r="62" spans="1:56" ht="16.5" hidden="1" customHeight="1" outlineLevel="1" x14ac:dyDescent="0.3">
      <c r="A62" s="114"/>
      <c r="B62" s="9" t="s">
        <v>33</v>
      </c>
      <c r="C62" s="9" t="s">
        <v>67</v>
      </c>
      <c r="D62" s="9" t="s">
        <v>39</v>
      </c>
      <c r="E62" s="35">
        <f t="shared" ref="E62:BD62" si="7">E28-E60+E61</f>
        <v>0</v>
      </c>
      <c r="F62" s="35">
        <f t="shared" si="7"/>
        <v>0</v>
      </c>
      <c r="G62" s="35">
        <f t="shared" si="7"/>
        <v>0</v>
      </c>
      <c r="H62" s="35">
        <f t="shared" si="7"/>
        <v>0</v>
      </c>
      <c r="I62" s="35">
        <f t="shared" si="7"/>
        <v>4.7634649050076389E-2</v>
      </c>
      <c r="J62" s="35">
        <f t="shared" si="7"/>
        <v>4.6576101293408022E-2</v>
      </c>
      <c r="K62" s="35">
        <f t="shared" si="7"/>
        <v>4.5517553536739655E-2</v>
      </c>
      <c r="L62" s="35">
        <f t="shared" si="7"/>
        <v>4.4459005780071288E-2</v>
      </c>
      <c r="M62" s="35">
        <f t="shared" si="7"/>
        <v>4.3400458023402921E-2</v>
      </c>
      <c r="N62" s="35">
        <f t="shared" si="7"/>
        <v>4.2341910266734555E-2</v>
      </c>
      <c r="O62" s="35">
        <f t="shared" si="7"/>
        <v>4.1283362510066188E-2</v>
      </c>
      <c r="P62" s="35">
        <f t="shared" si="7"/>
        <v>4.0224814753397821E-2</v>
      </c>
      <c r="Q62" s="35">
        <f t="shared" si="7"/>
        <v>3.9166266996729454E-2</v>
      </c>
      <c r="R62" s="35">
        <f t="shared" si="7"/>
        <v>3.8107719240061087E-2</v>
      </c>
      <c r="S62" s="35">
        <f t="shared" si="7"/>
        <v>3.704917148339272E-2</v>
      </c>
      <c r="T62" s="35">
        <f t="shared" si="7"/>
        <v>3.5990623726724354E-2</v>
      </c>
      <c r="U62" s="35">
        <f t="shared" si="7"/>
        <v>3.4932075970055987E-2</v>
      </c>
      <c r="V62" s="35">
        <f t="shared" si="7"/>
        <v>3.387352821338762E-2</v>
      </c>
      <c r="W62" s="35">
        <f t="shared" si="7"/>
        <v>3.2814980456719253E-2</v>
      </c>
      <c r="X62" s="35">
        <f t="shared" si="7"/>
        <v>3.1756432700050886E-2</v>
      </c>
      <c r="Y62" s="35">
        <f t="shared" si="7"/>
        <v>3.0697884943382523E-2</v>
      </c>
      <c r="Z62" s="35">
        <f t="shared" si="7"/>
        <v>2.963933718671416E-2</v>
      </c>
      <c r="AA62" s="35">
        <f t="shared" si="7"/>
        <v>2.8580789430045796E-2</v>
      </c>
      <c r="AB62" s="35">
        <f t="shared" si="7"/>
        <v>2.7522241673377433E-2</v>
      </c>
      <c r="AC62" s="35">
        <f t="shared" si="7"/>
        <v>2.646369391670907E-2</v>
      </c>
      <c r="AD62" s="35">
        <f t="shared" si="7"/>
        <v>2.5405146160040706E-2</v>
      </c>
      <c r="AE62" s="35">
        <f t="shared" si="7"/>
        <v>2.4346598403372343E-2</v>
      </c>
      <c r="AF62" s="35">
        <f t="shared" si="7"/>
        <v>2.328805064670398E-2</v>
      </c>
      <c r="AG62" s="35">
        <f t="shared" si="7"/>
        <v>2.2229502890035616E-2</v>
      </c>
      <c r="AH62" s="35">
        <f t="shared" si="7"/>
        <v>2.1170955133367253E-2</v>
      </c>
      <c r="AI62" s="35">
        <f t="shared" si="7"/>
        <v>2.011240737669889E-2</v>
      </c>
      <c r="AJ62" s="35">
        <f t="shared" si="7"/>
        <v>1.9053859620030526E-2</v>
      </c>
      <c r="AK62" s="35">
        <f t="shared" si="7"/>
        <v>1.7995311863362163E-2</v>
      </c>
      <c r="AL62" s="35">
        <f t="shared" si="7"/>
        <v>1.69367641066938E-2</v>
      </c>
      <c r="AM62" s="35">
        <f t="shared" si="7"/>
        <v>1.5878216350025436E-2</v>
      </c>
      <c r="AN62" s="35">
        <f t="shared" si="7"/>
        <v>1.4819668593357073E-2</v>
      </c>
      <c r="AO62" s="35">
        <f t="shared" si="7"/>
        <v>1.376112083668871E-2</v>
      </c>
      <c r="AP62" s="35">
        <f t="shared" si="7"/>
        <v>1.2702573080020346E-2</v>
      </c>
      <c r="AQ62" s="35">
        <f t="shared" si="7"/>
        <v>1.1644025323351983E-2</v>
      </c>
      <c r="AR62" s="35">
        <f t="shared" si="7"/>
        <v>1.058547756668362E-2</v>
      </c>
      <c r="AS62" s="35">
        <f t="shared" si="7"/>
        <v>9.5269298100152562E-3</v>
      </c>
      <c r="AT62" s="35">
        <f t="shared" si="7"/>
        <v>8.4683820533468929E-3</v>
      </c>
      <c r="AU62" s="35">
        <f t="shared" si="7"/>
        <v>7.4098342966785287E-3</v>
      </c>
      <c r="AV62" s="35">
        <f t="shared" si="7"/>
        <v>6.3512865400101644E-3</v>
      </c>
      <c r="AW62" s="35">
        <f t="shared" si="7"/>
        <v>5.2927387833418002E-3</v>
      </c>
      <c r="AX62" s="35">
        <f t="shared" si="7"/>
        <v>4.234191026673436E-3</v>
      </c>
      <c r="AY62" s="35">
        <f t="shared" si="7"/>
        <v>3.1756432700050718E-3</v>
      </c>
      <c r="AZ62" s="35">
        <f t="shared" si="7"/>
        <v>2.1170955133367076E-3</v>
      </c>
      <c r="BA62" s="35">
        <f t="shared" si="7"/>
        <v>1.0585477566683434E-3</v>
      </c>
      <c r="BB62" s="35">
        <f t="shared" si="7"/>
        <v>-2.0816681711721685E-17</v>
      </c>
      <c r="BC62" s="35">
        <f t="shared" si="7"/>
        <v>-2.0816681711721685E-17</v>
      </c>
      <c r="BD62" s="35">
        <f t="shared" si="7"/>
        <v>-2.0816681711721685E-17</v>
      </c>
    </row>
    <row r="63" spans="1:56" ht="16.5" collapsed="1" x14ac:dyDescent="0.3">
      <c r="A63" s="114"/>
      <c r="B63" s="9" t="s">
        <v>8</v>
      </c>
      <c r="C63" s="11" t="s">
        <v>66</v>
      </c>
      <c r="D63" s="9" t="s">
        <v>39</v>
      </c>
      <c r="E63" s="35">
        <f>AVERAGE(E61:E62)*'Fixed data'!$C$3</f>
        <v>0</v>
      </c>
      <c r="F63" s="35">
        <f>AVERAGE(F61:F62)*'Fixed data'!$C$3</f>
        <v>0</v>
      </c>
      <c r="G63" s="35">
        <f>AVERAGE(G61:G62)*'Fixed data'!$C$3</f>
        <v>0</v>
      </c>
      <c r="H63" s="35">
        <f>AVERAGE(H61:H62)*'Fixed data'!$C$3</f>
        <v>0</v>
      </c>
      <c r="I63" s="35">
        <f>AVERAGE(I61:I62)*'Fixed data'!$C$3</f>
        <v>9.5269298100152783E-4</v>
      </c>
      <c r="J63" s="35">
        <f>AVERAGE(J61:J62)*'Fixed data'!$C$3</f>
        <v>1.8842150068696885E-3</v>
      </c>
      <c r="K63" s="35">
        <f>AVERAGE(K61:K62)*'Fixed data'!$C$3</f>
        <v>1.8418730966029534E-3</v>
      </c>
      <c r="L63" s="35">
        <f>AVERAGE(L61:L62)*'Fixed data'!$C$3</f>
        <v>1.7995311863362191E-3</v>
      </c>
      <c r="M63" s="35">
        <f>AVERAGE(M61:M62)*'Fixed data'!$C$3</f>
        <v>1.757189276069484E-3</v>
      </c>
      <c r="N63" s="35">
        <f>AVERAGE(N61:N62)*'Fixed data'!$C$3</f>
        <v>1.7148473658027497E-3</v>
      </c>
      <c r="O63" s="35">
        <f>AVERAGE(O61:O62)*'Fixed data'!$C$3</f>
        <v>1.6725054555360146E-3</v>
      </c>
      <c r="P63" s="35">
        <f>AVERAGE(P61:P62)*'Fixed data'!$C$3</f>
        <v>1.6301635452692803E-3</v>
      </c>
      <c r="Q63" s="35">
        <f>AVERAGE(Q61:Q62)*'Fixed data'!$C$3</f>
        <v>1.5878216350025454E-3</v>
      </c>
      <c r="R63" s="35">
        <f>AVERAGE(R61:R62)*'Fixed data'!$C$3</f>
        <v>1.5454797247358111E-3</v>
      </c>
      <c r="S63" s="35">
        <f>AVERAGE(S61:S62)*'Fixed data'!$C$3</f>
        <v>1.503137814469076E-3</v>
      </c>
      <c r="T63" s="35">
        <f>AVERAGE(T61:T62)*'Fixed data'!$C$3</f>
        <v>1.4607959042023417E-3</v>
      </c>
      <c r="U63" s="35">
        <f>AVERAGE(U61:U62)*'Fixed data'!$C$3</f>
        <v>1.4184539939356066E-3</v>
      </c>
      <c r="V63" s="35">
        <f>AVERAGE(V61:V62)*'Fixed data'!$C$3</f>
        <v>1.3761120836688723E-3</v>
      </c>
      <c r="W63" s="35">
        <f>AVERAGE(W61:W62)*'Fixed data'!$C$3</f>
        <v>1.3337701734021374E-3</v>
      </c>
      <c r="X63" s="35">
        <f>AVERAGE(X61:X62)*'Fixed data'!$C$3</f>
        <v>1.2914282631354029E-3</v>
      </c>
      <c r="Y63" s="35">
        <f>AVERAGE(Y61:Y62)*'Fixed data'!$C$3</f>
        <v>1.2490863528686683E-3</v>
      </c>
      <c r="Z63" s="35">
        <f>AVERAGE(Z61:Z62)*'Fixed data'!$C$3</f>
        <v>1.2067444426019337E-3</v>
      </c>
      <c r="AA63" s="35">
        <f>AVERAGE(AA61:AA62)*'Fixed data'!$C$3</f>
        <v>1.1644025323351993E-3</v>
      </c>
      <c r="AB63" s="35">
        <f>AVERAGE(AB61:AB62)*'Fixed data'!$C$3</f>
        <v>1.1220606220684645E-3</v>
      </c>
      <c r="AC63" s="35">
        <f>AVERAGE(AC61:AC62)*'Fixed data'!$C$3</f>
        <v>1.0797187118017301E-3</v>
      </c>
      <c r="AD63" s="35">
        <f>AVERAGE(AD61:AD62)*'Fixed data'!$C$3</f>
        <v>1.0373768015349955E-3</v>
      </c>
      <c r="AE63" s="35">
        <f>AVERAGE(AE61:AE62)*'Fixed data'!$C$3</f>
        <v>9.9503489126826113E-4</v>
      </c>
      <c r="AF63" s="35">
        <f>AVERAGE(AF61:AF62)*'Fixed data'!$C$3</f>
        <v>9.5269298100152642E-4</v>
      </c>
      <c r="AG63" s="35">
        <f>AVERAGE(AG61:AG62)*'Fixed data'!$C$3</f>
        <v>9.1035107073479205E-4</v>
      </c>
      <c r="AH63" s="35">
        <f>AVERAGE(AH61:AH62)*'Fixed data'!$C$3</f>
        <v>8.6800916046805734E-4</v>
      </c>
      <c r="AI63" s="35">
        <f>AVERAGE(AI61:AI62)*'Fixed data'!$C$3</f>
        <v>8.2566725020132297E-4</v>
      </c>
      <c r="AJ63" s="35">
        <f>AVERAGE(AJ61:AJ62)*'Fixed data'!$C$3</f>
        <v>7.8332533993458826E-4</v>
      </c>
      <c r="AK63" s="35">
        <f>AVERAGE(AK61:AK62)*'Fixed data'!$C$3</f>
        <v>7.4098342966785388E-4</v>
      </c>
      <c r="AL63" s="35">
        <f>AVERAGE(AL61:AL62)*'Fixed data'!$C$3</f>
        <v>6.9864151940111918E-4</v>
      </c>
      <c r="AM63" s="35">
        <f>AVERAGE(AM61:AM62)*'Fixed data'!$C$3</f>
        <v>6.562996091343848E-4</v>
      </c>
      <c r="AN63" s="35">
        <f>AVERAGE(AN61:AN62)*'Fixed data'!$C$3</f>
        <v>6.1395769886765021E-4</v>
      </c>
      <c r="AO63" s="35">
        <f>AVERAGE(AO61:AO62)*'Fixed data'!$C$3</f>
        <v>5.7161578860091562E-4</v>
      </c>
      <c r="AP63" s="35">
        <f>AVERAGE(AP61:AP62)*'Fixed data'!$C$3</f>
        <v>5.2927387833418113E-4</v>
      </c>
      <c r="AQ63" s="35">
        <f>AVERAGE(AQ61:AQ62)*'Fixed data'!$C$3</f>
        <v>4.8693196806744659E-4</v>
      </c>
      <c r="AR63" s="35">
        <f>AVERAGE(AR61:AR62)*'Fixed data'!$C$3</f>
        <v>4.4459005780071205E-4</v>
      </c>
      <c r="AS63" s="35">
        <f>AVERAGE(AS61:AS62)*'Fixed data'!$C$3</f>
        <v>4.0224814753397751E-4</v>
      </c>
      <c r="AT63" s="35">
        <f>AVERAGE(AT61:AT62)*'Fixed data'!$C$3</f>
        <v>3.5990623726724297E-4</v>
      </c>
      <c r="AU63" s="35">
        <f>AVERAGE(AU61:AU62)*'Fixed data'!$C$3</f>
        <v>3.1756432700050843E-4</v>
      </c>
      <c r="AV63" s="35">
        <f>AVERAGE(AV61:AV62)*'Fixed data'!$C$3</f>
        <v>2.7522241673377383E-4</v>
      </c>
      <c r="AW63" s="35">
        <f>AVERAGE(AW61:AW62)*'Fixed data'!$C$3</f>
        <v>2.3288050646703932E-4</v>
      </c>
      <c r="AX63" s="35">
        <f>AVERAGE(AX61:AX62)*'Fixed data'!$C$3</f>
        <v>1.905385962003047E-4</v>
      </c>
      <c r="AY63" s="35">
        <f>AVERAGE(AY61:AY62)*'Fixed data'!$C$3</f>
        <v>1.4819668593357016E-4</v>
      </c>
      <c r="AZ63" s="35">
        <f>AVERAGE(AZ61:AZ62)*'Fixed data'!$C$3</f>
        <v>1.0585477566683559E-4</v>
      </c>
      <c r="BA63" s="35">
        <f>AVERAGE(BA61:BA62)*'Fixed data'!$C$3</f>
        <v>6.3512865400101024E-5</v>
      </c>
      <c r="BB63" s="35">
        <f>AVERAGE(BB61:BB62)*'Fixed data'!$C$3</f>
        <v>2.1170955133366454E-5</v>
      </c>
      <c r="BC63" s="35">
        <f>AVERAGE(BC61:BC62)*'Fixed data'!$C$3</f>
        <v>-8.3266726846886737E-19</v>
      </c>
      <c r="BD63" s="35">
        <f>AVERAGE(BD61:BD62)*'Fixed data'!$C$3</f>
        <v>-8.3266726846886737E-19</v>
      </c>
    </row>
    <row r="64" spans="1:56" ht="15.75" thickBot="1" x14ac:dyDescent="0.35">
      <c r="A64" s="113"/>
      <c r="B64" s="12" t="s">
        <v>93</v>
      </c>
      <c r="C64" s="12" t="s">
        <v>44</v>
      </c>
      <c r="D64" s="12" t="s">
        <v>39</v>
      </c>
      <c r="E64" s="53">
        <f t="shared" ref="E64:BD64" si="8">E29+E60+E63</f>
        <v>0</v>
      </c>
      <c r="F64" s="53">
        <f t="shared" si="8"/>
        <v>0</v>
      </c>
      <c r="G64" s="53">
        <f t="shared" si="8"/>
        <v>0</v>
      </c>
      <c r="H64" s="53">
        <f t="shared" si="8"/>
        <v>0</v>
      </c>
      <c r="I64" s="53">
        <f t="shared" si="8"/>
        <v>2.1367542573891417E-2</v>
      </c>
      <c r="J64" s="53">
        <f t="shared" si="8"/>
        <v>2.9427627635380529E-3</v>
      </c>
      <c r="K64" s="53">
        <f t="shared" si="8"/>
        <v>2.9004208532713177E-3</v>
      </c>
      <c r="L64" s="53">
        <f t="shared" si="8"/>
        <v>2.8580789430045833E-3</v>
      </c>
      <c r="M64" s="53">
        <f t="shared" si="8"/>
        <v>2.8157370327378485E-3</v>
      </c>
      <c r="N64" s="53">
        <f t="shared" si="8"/>
        <v>2.7733951224711137E-3</v>
      </c>
      <c r="O64" s="53">
        <f t="shared" si="8"/>
        <v>2.7310532122043788E-3</v>
      </c>
      <c r="P64" s="53">
        <f t="shared" si="8"/>
        <v>2.6887113019376445E-3</v>
      </c>
      <c r="Q64" s="53">
        <f t="shared" si="8"/>
        <v>2.6463693916709097E-3</v>
      </c>
      <c r="R64" s="53">
        <f t="shared" si="8"/>
        <v>2.6040274814041753E-3</v>
      </c>
      <c r="S64" s="53">
        <f t="shared" si="8"/>
        <v>2.5616855711374405E-3</v>
      </c>
      <c r="T64" s="53">
        <f t="shared" si="8"/>
        <v>2.5193436608707057E-3</v>
      </c>
      <c r="U64" s="53">
        <f t="shared" si="8"/>
        <v>2.4770017506039708E-3</v>
      </c>
      <c r="V64" s="53">
        <f t="shared" si="8"/>
        <v>2.4346598403372365E-3</v>
      </c>
      <c r="W64" s="53">
        <f t="shared" si="8"/>
        <v>2.3923179300705017E-3</v>
      </c>
      <c r="X64" s="53">
        <f t="shared" si="8"/>
        <v>2.3499760198037673E-3</v>
      </c>
      <c r="Y64" s="53">
        <f t="shared" si="8"/>
        <v>2.3076341095370325E-3</v>
      </c>
      <c r="Z64" s="53">
        <f t="shared" si="8"/>
        <v>2.2652921992702977E-3</v>
      </c>
      <c r="AA64" s="53">
        <f t="shared" si="8"/>
        <v>2.2229502890035637E-3</v>
      </c>
      <c r="AB64" s="53">
        <f t="shared" si="8"/>
        <v>2.1806083787368289E-3</v>
      </c>
      <c r="AC64" s="53">
        <f t="shared" si="8"/>
        <v>2.1382664684700941E-3</v>
      </c>
      <c r="AD64" s="53">
        <f t="shared" si="8"/>
        <v>2.0959245582033597E-3</v>
      </c>
      <c r="AE64" s="53">
        <f t="shared" si="8"/>
        <v>2.0535826479366253E-3</v>
      </c>
      <c r="AF64" s="53">
        <f t="shared" si="8"/>
        <v>2.0112407376698905E-3</v>
      </c>
      <c r="AG64" s="53">
        <f t="shared" si="8"/>
        <v>1.9688988274031561E-3</v>
      </c>
      <c r="AH64" s="53">
        <f t="shared" si="8"/>
        <v>1.9265569171364216E-3</v>
      </c>
      <c r="AI64" s="53">
        <f t="shared" si="8"/>
        <v>1.8842150068696872E-3</v>
      </c>
      <c r="AJ64" s="53">
        <f t="shared" si="8"/>
        <v>1.8418730966029526E-3</v>
      </c>
      <c r="AK64" s="53">
        <f t="shared" si="8"/>
        <v>1.7995311863362182E-3</v>
      </c>
      <c r="AL64" s="53">
        <f t="shared" si="8"/>
        <v>1.7571892760694834E-3</v>
      </c>
      <c r="AM64" s="53">
        <f t="shared" si="8"/>
        <v>1.714847365802749E-3</v>
      </c>
      <c r="AN64" s="53">
        <f t="shared" si="8"/>
        <v>1.6725054555360144E-3</v>
      </c>
      <c r="AO64" s="53">
        <f t="shared" si="8"/>
        <v>1.6301635452692798E-3</v>
      </c>
      <c r="AP64" s="53">
        <f t="shared" si="8"/>
        <v>1.5878216350025454E-3</v>
      </c>
      <c r="AQ64" s="53">
        <f t="shared" si="8"/>
        <v>1.5454797247358109E-3</v>
      </c>
      <c r="AR64" s="53">
        <f t="shared" si="8"/>
        <v>1.5031378144690763E-3</v>
      </c>
      <c r="AS64" s="53">
        <f t="shared" si="8"/>
        <v>1.4607959042023417E-3</v>
      </c>
      <c r="AT64" s="53">
        <f t="shared" si="8"/>
        <v>1.4184539939356071E-3</v>
      </c>
      <c r="AU64" s="53">
        <f t="shared" si="8"/>
        <v>1.3761120836688727E-3</v>
      </c>
      <c r="AV64" s="53">
        <f t="shared" si="8"/>
        <v>1.3337701734021381E-3</v>
      </c>
      <c r="AW64" s="53">
        <f t="shared" si="8"/>
        <v>1.2914282631354035E-3</v>
      </c>
      <c r="AX64" s="53">
        <f t="shared" si="8"/>
        <v>1.2490863528686689E-3</v>
      </c>
      <c r="AY64" s="53">
        <f t="shared" si="8"/>
        <v>1.2067444426019343E-3</v>
      </c>
      <c r="AZ64" s="53">
        <f t="shared" si="8"/>
        <v>1.1644025323351997E-3</v>
      </c>
      <c r="BA64" s="53">
        <f t="shared" si="8"/>
        <v>1.1220606220684651E-3</v>
      </c>
      <c r="BB64" s="53">
        <f t="shared" si="8"/>
        <v>1.0797187118017307E-3</v>
      </c>
      <c r="BC64" s="53">
        <f t="shared" si="8"/>
        <v>-8.3266726846886737E-19</v>
      </c>
      <c r="BD64" s="53">
        <f t="shared" si="8"/>
        <v>-8.3266726846886737E-19</v>
      </c>
    </row>
    <row r="65" spans="1:56" ht="12.75" customHeight="1" x14ac:dyDescent="0.3">
      <c r="A65" s="204"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05"/>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05"/>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05"/>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05"/>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05"/>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05"/>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05"/>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05"/>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05"/>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05"/>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06"/>
      <c r="B76" s="13" t="s">
        <v>99</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0</v>
      </c>
      <c r="G77" s="54">
        <f>IF('Fixed data'!$G$19=FALSE,G64+G76,G64)</f>
        <v>0</v>
      </c>
      <c r="H77" s="54">
        <f>IF('Fixed data'!$G$19=FALSE,H64+H76,H64)</f>
        <v>0</v>
      </c>
      <c r="I77" s="54">
        <f>IF('Fixed data'!$G$19=FALSE,I64+I76,I64)</f>
        <v>2.1367542573891417E-2</v>
      </c>
      <c r="J77" s="54">
        <f>IF('Fixed data'!$G$19=FALSE,J64+J76,J64)</f>
        <v>2.9427627635380529E-3</v>
      </c>
      <c r="K77" s="54">
        <f>IF('Fixed data'!$G$19=FALSE,K64+K76,K64)</f>
        <v>2.9004208532713177E-3</v>
      </c>
      <c r="L77" s="54">
        <f>IF('Fixed data'!$G$19=FALSE,L64+L76,L64)</f>
        <v>2.8580789430045833E-3</v>
      </c>
      <c r="M77" s="54">
        <f>IF('Fixed data'!$G$19=FALSE,M64+M76,M64)</f>
        <v>2.8157370327378485E-3</v>
      </c>
      <c r="N77" s="54">
        <f>IF('Fixed data'!$G$19=FALSE,N64+N76,N64)</f>
        <v>2.7733951224711137E-3</v>
      </c>
      <c r="O77" s="54">
        <f>IF('Fixed data'!$G$19=FALSE,O64+O76,O64)</f>
        <v>2.7310532122043788E-3</v>
      </c>
      <c r="P77" s="54">
        <f>IF('Fixed data'!$G$19=FALSE,P64+P76,P64)</f>
        <v>2.6887113019376445E-3</v>
      </c>
      <c r="Q77" s="54">
        <f>IF('Fixed data'!$G$19=FALSE,Q64+Q76,Q64)</f>
        <v>2.6463693916709097E-3</v>
      </c>
      <c r="R77" s="54">
        <f>IF('Fixed data'!$G$19=FALSE,R64+R76,R64)</f>
        <v>2.6040274814041753E-3</v>
      </c>
      <c r="S77" s="54">
        <f>IF('Fixed data'!$G$19=FALSE,S64+S76,S64)</f>
        <v>2.5616855711374405E-3</v>
      </c>
      <c r="T77" s="54">
        <f>IF('Fixed data'!$G$19=FALSE,T64+T76,T64)</f>
        <v>2.5193436608707057E-3</v>
      </c>
      <c r="U77" s="54">
        <f>IF('Fixed data'!$G$19=FALSE,U64+U76,U64)</f>
        <v>2.4770017506039708E-3</v>
      </c>
      <c r="V77" s="54">
        <f>IF('Fixed data'!$G$19=FALSE,V64+V76,V64)</f>
        <v>2.4346598403372365E-3</v>
      </c>
      <c r="W77" s="54">
        <f>IF('Fixed data'!$G$19=FALSE,W64+W76,W64)</f>
        <v>2.3923179300705017E-3</v>
      </c>
      <c r="X77" s="54">
        <f>IF('Fixed data'!$G$19=FALSE,X64+X76,X64)</f>
        <v>2.3499760198037673E-3</v>
      </c>
      <c r="Y77" s="54">
        <f>IF('Fixed data'!$G$19=FALSE,Y64+Y76,Y64)</f>
        <v>2.3076341095370325E-3</v>
      </c>
      <c r="Z77" s="54">
        <f>IF('Fixed data'!$G$19=FALSE,Z64+Z76,Z64)</f>
        <v>2.2652921992702977E-3</v>
      </c>
      <c r="AA77" s="54">
        <f>IF('Fixed data'!$G$19=FALSE,AA64+AA76,AA64)</f>
        <v>2.2229502890035637E-3</v>
      </c>
      <c r="AB77" s="54">
        <f>IF('Fixed data'!$G$19=FALSE,AB64+AB76,AB64)</f>
        <v>2.1806083787368289E-3</v>
      </c>
      <c r="AC77" s="54">
        <f>IF('Fixed data'!$G$19=FALSE,AC64+AC76,AC64)</f>
        <v>2.1382664684700941E-3</v>
      </c>
      <c r="AD77" s="54">
        <f>IF('Fixed data'!$G$19=FALSE,AD64+AD76,AD64)</f>
        <v>2.0959245582033597E-3</v>
      </c>
      <c r="AE77" s="54">
        <f>IF('Fixed data'!$G$19=FALSE,AE64+AE76,AE64)</f>
        <v>2.0535826479366253E-3</v>
      </c>
      <c r="AF77" s="54">
        <f>IF('Fixed data'!$G$19=FALSE,AF64+AF76,AF64)</f>
        <v>2.0112407376698905E-3</v>
      </c>
      <c r="AG77" s="54">
        <f>IF('Fixed data'!$G$19=FALSE,AG64+AG76,AG64)</f>
        <v>1.9688988274031561E-3</v>
      </c>
      <c r="AH77" s="54">
        <f>IF('Fixed data'!$G$19=FALSE,AH64+AH76,AH64)</f>
        <v>1.9265569171364216E-3</v>
      </c>
      <c r="AI77" s="54">
        <f>IF('Fixed data'!$G$19=FALSE,AI64+AI76,AI64)</f>
        <v>1.8842150068696872E-3</v>
      </c>
      <c r="AJ77" s="54">
        <f>IF('Fixed data'!$G$19=FALSE,AJ64+AJ76,AJ64)</f>
        <v>1.8418730966029526E-3</v>
      </c>
      <c r="AK77" s="54">
        <f>IF('Fixed data'!$G$19=FALSE,AK64+AK76,AK64)</f>
        <v>1.7995311863362182E-3</v>
      </c>
      <c r="AL77" s="54">
        <f>IF('Fixed data'!$G$19=FALSE,AL64+AL76,AL64)</f>
        <v>1.7571892760694834E-3</v>
      </c>
      <c r="AM77" s="54">
        <f>IF('Fixed data'!$G$19=FALSE,AM64+AM76,AM64)</f>
        <v>1.714847365802749E-3</v>
      </c>
      <c r="AN77" s="54">
        <f>IF('Fixed data'!$G$19=FALSE,AN64+AN76,AN64)</f>
        <v>1.6725054555360144E-3</v>
      </c>
      <c r="AO77" s="54">
        <f>IF('Fixed data'!$G$19=FALSE,AO64+AO76,AO64)</f>
        <v>1.6301635452692798E-3</v>
      </c>
      <c r="AP77" s="54">
        <f>IF('Fixed data'!$G$19=FALSE,AP64+AP76,AP64)</f>
        <v>1.5878216350025454E-3</v>
      </c>
      <c r="AQ77" s="54">
        <f>IF('Fixed data'!$G$19=FALSE,AQ64+AQ76,AQ64)</f>
        <v>1.5454797247358109E-3</v>
      </c>
      <c r="AR77" s="54">
        <f>IF('Fixed data'!$G$19=FALSE,AR64+AR76,AR64)</f>
        <v>1.5031378144690763E-3</v>
      </c>
      <c r="AS77" s="54">
        <f>IF('Fixed data'!$G$19=FALSE,AS64+AS76,AS64)</f>
        <v>1.4607959042023417E-3</v>
      </c>
      <c r="AT77" s="54">
        <f>IF('Fixed data'!$G$19=FALSE,AT64+AT76,AT64)</f>
        <v>1.4184539939356071E-3</v>
      </c>
      <c r="AU77" s="54">
        <f>IF('Fixed data'!$G$19=FALSE,AU64+AU76,AU64)</f>
        <v>1.3761120836688727E-3</v>
      </c>
      <c r="AV77" s="54">
        <f>IF('Fixed data'!$G$19=FALSE,AV64+AV76,AV64)</f>
        <v>1.3337701734021381E-3</v>
      </c>
      <c r="AW77" s="54">
        <f>IF('Fixed data'!$G$19=FALSE,AW64+AW76,AW64)</f>
        <v>1.2914282631354035E-3</v>
      </c>
      <c r="AX77" s="54">
        <f>IF('Fixed data'!$G$19=FALSE,AX64+AX76,AX64)</f>
        <v>1.2490863528686689E-3</v>
      </c>
      <c r="AY77" s="54">
        <f>IF('Fixed data'!$G$19=FALSE,AY64+AY76,AY64)</f>
        <v>1.2067444426019343E-3</v>
      </c>
      <c r="AZ77" s="54">
        <f>IF('Fixed data'!$G$19=FALSE,AZ64+AZ76,AZ64)</f>
        <v>1.1644025323351997E-3</v>
      </c>
      <c r="BA77" s="54">
        <f>IF('Fixed data'!$G$19=FALSE,BA64+BA76,BA64)</f>
        <v>1.1220606220684651E-3</v>
      </c>
      <c r="BB77" s="54">
        <f>IF('Fixed data'!$G$19=FALSE,BB64+BB76,BB64)</f>
        <v>1.0797187118017307E-3</v>
      </c>
      <c r="BC77" s="54">
        <f>IF('Fixed data'!$G$19=FALSE,BC64+BC76,BC64)</f>
        <v>-8.3266726846886737E-19</v>
      </c>
      <c r="BD77" s="54">
        <f>IF('Fixed data'!$G$19=FALSE,BD64+BD76,BD64)</f>
        <v>-8.3266726846886737E-19</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0</v>
      </c>
      <c r="G80" s="55">
        <f t="shared" si="10"/>
        <v>0</v>
      </c>
      <c r="H80" s="55">
        <f t="shared" si="10"/>
        <v>0</v>
      </c>
      <c r="I80" s="55">
        <f t="shared" si="10"/>
        <v>1.7990897488923699E-2</v>
      </c>
      <c r="J80" s="55">
        <f t="shared" si="10"/>
        <v>2.3939394041830693E-3</v>
      </c>
      <c r="K80" s="55">
        <f t="shared" si="10"/>
        <v>2.2797045728501055E-3</v>
      </c>
      <c r="L80" s="55">
        <f t="shared" si="10"/>
        <v>2.1704581778960071E-3</v>
      </c>
      <c r="M80" s="55">
        <f t="shared" si="10"/>
        <v>2.0659934704610411E-3</v>
      </c>
      <c r="N80" s="55">
        <f t="shared" si="10"/>
        <v>1.9661119801706903E-3</v>
      </c>
      <c r="O80" s="55">
        <f t="shared" si="10"/>
        <v>1.8706231916658851E-3</v>
      </c>
      <c r="P80" s="55">
        <f t="shared" si="10"/>
        <v>1.7793442335435525E-3</v>
      </c>
      <c r="Q80" s="55">
        <f t="shared" si="10"/>
        <v>1.6920995792380396E-3</v>
      </c>
      <c r="R80" s="55">
        <f t="shared" si="10"/>
        <v>1.6087207593915272E-3</v>
      </c>
      <c r="S80" s="55">
        <f t="shared" si="10"/>
        <v>1.5290460852784636E-3</v>
      </c>
      <c r="T80" s="55">
        <f t="shared" si="10"/>
        <v>1.4529203828653105E-3</v>
      </c>
      <c r="U80" s="55">
        <f t="shared" si="10"/>
        <v>1.3801947371025968E-3</v>
      </c>
      <c r="V80" s="55">
        <f t="shared" si="10"/>
        <v>1.3107262460613457E-3</v>
      </c>
      <c r="W80" s="55">
        <f t="shared" si="10"/>
        <v>1.2443777845404921E-3</v>
      </c>
      <c r="X80" s="55">
        <f t="shared" si="10"/>
        <v>1.1810177767858975E-3</v>
      </c>
      <c r="Y80" s="55">
        <f t="shared" si="10"/>
        <v>1.1205199779750431E-3</v>
      </c>
      <c r="Z80" s="55">
        <f t="shared" si="10"/>
        <v>1.0627632641344645E-3</v>
      </c>
      <c r="AA80" s="55">
        <f t="shared" si="10"/>
        <v>1.0076314301694777E-3</v>
      </c>
      <c r="AB80" s="55">
        <f t="shared" si="10"/>
        <v>9.5501299569777964E-4</v>
      </c>
      <c r="AC80" s="55">
        <f t="shared" si="10"/>
        <v>9.0480101839009186E-4</v>
      </c>
      <c r="AD80" s="55">
        <f t="shared" si="10"/>
        <v>8.5689291453215763E-4</v>
      </c>
      <c r="AE80" s="55">
        <f t="shared" si="10"/>
        <v>8.1119028653315077E-4</v>
      </c>
      <c r="AF80" s="55">
        <f t="shared" si="10"/>
        <v>7.6759875711588537E-4</v>
      </c>
      <c r="AG80" s="55">
        <f t="shared" si="10"/>
        <v>7.2602780993417102E-4</v>
      </c>
      <c r="AH80" s="55">
        <f t="shared" si="10"/>
        <v>6.8639063637223577E-4</v>
      </c>
      <c r="AI80" s="55">
        <f t="shared" si="10"/>
        <v>7.5366178146746071E-4</v>
      </c>
      <c r="AJ80" s="55">
        <f t="shared" si="10"/>
        <v>7.1526753559145954E-4</v>
      </c>
      <c r="AK80" s="55">
        <f t="shared" si="10"/>
        <v>6.7847048906677896E-4</v>
      </c>
      <c r="AL80" s="55">
        <f t="shared" si="10"/>
        <v>6.4321017238769458E-4</v>
      </c>
      <c r="AM80" s="55">
        <f t="shared" si="10"/>
        <v>6.0942828358174345E-4</v>
      </c>
      <c r="AN80" s="55">
        <f t="shared" si="10"/>
        <v>5.7706861324412966E-4</v>
      </c>
      <c r="AO80" s="55">
        <f t="shared" si="10"/>
        <v>5.4607697210025787E-4</v>
      </c>
      <c r="AP80" s="55">
        <f t="shared" si="10"/>
        <v>5.1640112101272663E-4</v>
      </c>
      <c r="AQ80" s="55">
        <f t="shared" si="10"/>
        <v>4.8799070335183217E-4</v>
      </c>
      <c r="AR80" s="55">
        <f t="shared" si="10"/>
        <v>4.6079717965128461E-4</v>
      </c>
      <c r="AS80" s="55">
        <f t="shared" si="10"/>
        <v>4.3477376447338488E-4</v>
      </c>
      <c r="AT80" s="55">
        <f t="shared" si="10"/>
        <v>4.0987536541039517E-4</v>
      </c>
      <c r="AU80" s="55">
        <f t="shared" si="10"/>
        <v>3.8605852415121998E-4</v>
      </c>
      <c r="AV80" s="55">
        <f t="shared" si="10"/>
        <v>3.6328135954483734E-4</v>
      </c>
      <c r="AW80" s="55">
        <f t="shared" si="10"/>
        <v>3.4150351259416053E-4</v>
      </c>
      <c r="AX80" s="55">
        <f t="shared" si="10"/>
        <v>3.2068609331617807E-4</v>
      </c>
      <c r="AY80" s="55">
        <f t="shared" si="10"/>
        <v>3.0079162940632135E-4</v>
      </c>
      <c r="AZ80" s="55">
        <f t="shared" si="10"/>
        <v>2.8178401664703925E-4</v>
      </c>
      <c r="BA80" s="55">
        <f t="shared" si="10"/>
        <v>2.6362847100252574E-4</v>
      </c>
      <c r="BB80" s="55">
        <f t="shared" si="10"/>
        <v>2.4629148234344778E-4</v>
      </c>
      <c r="BC80" s="55">
        <f t="shared" si="10"/>
        <v>-1.844051447057713E-19</v>
      </c>
      <c r="BD80" s="55">
        <f t="shared" si="10"/>
        <v>-1.7903412107356437E-19</v>
      </c>
    </row>
    <row r="81" spans="1:56" x14ac:dyDescent="0.3">
      <c r="A81" s="75"/>
      <c r="B81" s="15" t="s">
        <v>18</v>
      </c>
      <c r="C81" s="15"/>
      <c r="D81" s="14" t="s">
        <v>39</v>
      </c>
      <c r="E81" s="56">
        <f>+E80</f>
        <v>0</v>
      </c>
      <c r="F81" s="56">
        <f t="shared" ref="F81:BD81" si="11">+E81+F80</f>
        <v>0</v>
      </c>
      <c r="G81" s="56">
        <f t="shared" si="11"/>
        <v>0</v>
      </c>
      <c r="H81" s="56">
        <f t="shared" si="11"/>
        <v>0</v>
      </c>
      <c r="I81" s="56">
        <f t="shared" si="11"/>
        <v>1.7990897488923699E-2</v>
      </c>
      <c r="J81" s="56">
        <f t="shared" si="11"/>
        <v>2.0384836893106769E-2</v>
      </c>
      <c r="K81" s="56">
        <f t="shared" si="11"/>
        <v>2.2664541465956874E-2</v>
      </c>
      <c r="L81" s="56">
        <f t="shared" si="11"/>
        <v>2.4834999643852881E-2</v>
      </c>
      <c r="M81" s="56">
        <f t="shared" si="11"/>
        <v>2.6900993114313921E-2</v>
      </c>
      <c r="N81" s="56">
        <f t="shared" si="11"/>
        <v>2.8867105094484612E-2</v>
      </c>
      <c r="O81" s="56">
        <f t="shared" si="11"/>
        <v>3.0737728286150498E-2</v>
      </c>
      <c r="P81" s="56">
        <f t="shared" si="11"/>
        <v>3.2517072519694053E-2</v>
      </c>
      <c r="Q81" s="56">
        <f t="shared" si="11"/>
        <v>3.4209172098932095E-2</v>
      </c>
      <c r="R81" s="56">
        <f t="shared" si="11"/>
        <v>3.5817892858323624E-2</v>
      </c>
      <c r="S81" s="56">
        <f t="shared" si="11"/>
        <v>3.7346938943602088E-2</v>
      </c>
      <c r="T81" s="56">
        <f t="shared" si="11"/>
        <v>3.8799859326467401E-2</v>
      </c>
      <c r="U81" s="56">
        <f t="shared" si="11"/>
        <v>4.0180054063569996E-2</v>
      </c>
      <c r="V81" s="56">
        <f t="shared" si="11"/>
        <v>4.1490780309631339E-2</v>
      </c>
      <c r="W81" s="56">
        <f t="shared" si="11"/>
        <v>4.2735158094171832E-2</v>
      </c>
      <c r="X81" s="56">
        <f t="shared" si="11"/>
        <v>4.3916175870957731E-2</v>
      </c>
      <c r="Y81" s="56">
        <f t="shared" si="11"/>
        <v>4.5036695848932773E-2</v>
      </c>
      <c r="Z81" s="56">
        <f t="shared" si="11"/>
        <v>4.6099459113067238E-2</v>
      </c>
      <c r="AA81" s="56">
        <f t="shared" si="11"/>
        <v>4.7107090543236717E-2</v>
      </c>
      <c r="AB81" s="56">
        <f t="shared" si="11"/>
        <v>4.8062103538934496E-2</v>
      </c>
      <c r="AC81" s="56">
        <f t="shared" si="11"/>
        <v>4.8966904557324588E-2</v>
      </c>
      <c r="AD81" s="56">
        <f t="shared" si="11"/>
        <v>4.9823797471856744E-2</v>
      </c>
      <c r="AE81" s="56">
        <f t="shared" si="11"/>
        <v>5.0634987758389892E-2</v>
      </c>
      <c r="AF81" s="56">
        <f t="shared" si="11"/>
        <v>5.1402586515505777E-2</v>
      </c>
      <c r="AG81" s="56">
        <f t="shared" si="11"/>
        <v>5.2128614325439949E-2</v>
      </c>
      <c r="AH81" s="56">
        <f t="shared" si="11"/>
        <v>5.2815004961812184E-2</v>
      </c>
      <c r="AI81" s="56">
        <f t="shared" si="11"/>
        <v>5.3568666743279647E-2</v>
      </c>
      <c r="AJ81" s="56">
        <f t="shared" si="11"/>
        <v>5.4283934278871106E-2</v>
      </c>
      <c r="AK81" s="56">
        <f t="shared" si="11"/>
        <v>5.4962404767937886E-2</v>
      </c>
      <c r="AL81" s="56">
        <f t="shared" si="11"/>
        <v>5.5605614940325579E-2</v>
      </c>
      <c r="AM81" s="56">
        <f t="shared" si="11"/>
        <v>5.6215043223907323E-2</v>
      </c>
      <c r="AN81" s="56">
        <f t="shared" si="11"/>
        <v>5.6792111837151452E-2</v>
      </c>
      <c r="AO81" s="56">
        <f t="shared" si="11"/>
        <v>5.7338188809251713E-2</v>
      </c>
      <c r="AP81" s="56">
        <f t="shared" si="11"/>
        <v>5.785458993026444E-2</v>
      </c>
      <c r="AQ81" s="56">
        <f t="shared" si="11"/>
        <v>5.8342580633616269E-2</v>
      </c>
      <c r="AR81" s="56">
        <f t="shared" si="11"/>
        <v>5.8803377813267554E-2</v>
      </c>
      <c r="AS81" s="56">
        <f t="shared" si="11"/>
        <v>5.9238151577740941E-2</v>
      </c>
      <c r="AT81" s="56">
        <f t="shared" si="11"/>
        <v>5.9648026943151335E-2</v>
      </c>
      <c r="AU81" s="56">
        <f t="shared" si="11"/>
        <v>6.0034085467302552E-2</v>
      </c>
      <c r="AV81" s="56">
        <f t="shared" si="11"/>
        <v>6.039736682684739E-2</v>
      </c>
      <c r="AW81" s="56">
        <f t="shared" si="11"/>
        <v>6.0738870339441552E-2</v>
      </c>
      <c r="AX81" s="56">
        <f t="shared" si="11"/>
        <v>6.1059556432757726E-2</v>
      </c>
      <c r="AY81" s="56">
        <f t="shared" si="11"/>
        <v>6.1360348062164047E-2</v>
      </c>
      <c r="AZ81" s="56">
        <f t="shared" si="11"/>
        <v>6.1642132078811085E-2</v>
      </c>
      <c r="BA81" s="56">
        <f t="shared" si="11"/>
        <v>6.1905760549813608E-2</v>
      </c>
      <c r="BB81" s="56">
        <f t="shared" si="11"/>
        <v>6.2152052032157054E-2</v>
      </c>
      <c r="BC81" s="56">
        <f t="shared" si="11"/>
        <v>6.2152052032157054E-2</v>
      </c>
      <c r="BD81" s="56">
        <f t="shared" si="11"/>
        <v>6.2152052032157054E-2</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320</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07"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07"/>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07"/>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07"/>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07"/>
      <c r="B90" s="4" t="s">
        <v>330</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07"/>
      <c r="B91" s="4" t="s">
        <v>331</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07"/>
      <c r="B92" s="4" t="s">
        <v>332</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07"/>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c r="M95" s="146"/>
    </row>
    <row r="96" spans="1:56" ht="16.5" x14ac:dyDescent="0.3">
      <c r="A96" s="86">
        <v>1</v>
      </c>
      <c r="B96" s="4" t="s">
        <v>333</v>
      </c>
    </row>
    <row r="97" spans="1:3" x14ac:dyDescent="0.3">
      <c r="B97" s="70" t="s">
        <v>153</v>
      </c>
    </row>
    <row r="98" spans="1:3" x14ac:dyDescent="0.3">
      <c r="B98" s="4" t="s">
        <v>317</v>
      </c>
    </row>
    <row r="99" spans="1:3" x14ac:dyDescent="0.3">
      <c r="B99" s="4" t="s">
        <v>335</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318</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4:B24" xr:uid="{00000000-0002-0000-0600-000000000000}">
      <formula1>$B$170:$B$216</formula1>
    </dataValidation>
    <dataValidation type="list" allowBlank="1" showInputMessage="1" showErrorMessage="1" sqref="B13" xr:uid="{00000000-0002-0000-0600-000001000000}">
      <formula1>$B$170:$B$214</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I18" sqref="I18"/>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347</v>
      </c>
      <c r="C1" s="3" t="s">
        <v>346</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0.12023815807292702</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0.13676732424549287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0.14897933158611201</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0.1587242272318059</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08" t="s">
        <v>11</v>
      </c>
      <c r="B13" s="61" t="s">
        <v>196</v>
      </c>
      <c r="C13" s="60" t="s">
        <v>396</v>
      </c>
      <c r="D13" s="61" t="s">
        <v>39</v>
      </c>
      <c r="E13" s="34"/>
      <c r="F13" s="62"/>
      <c r="G13" s="62"/>
      <c r="H13" s="62"/>
      <c r="I13" s="62">
        <f>'Workings Option 1'!P6/1000000</f>
        <v>0.16400000000000001</v>
      </c>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209"/>
      <c r="B14" s="61" t="s">
        <v>196</v>
      </c>
      <c r="C14" s="60" t="s">
        <v>382</v>
      </c>
      <c r="D14" s="61" t="s">
        <v>39</v>
      </c>
      <c r="E14" s="62"/>
      <c r="F14" s="62"/>
      <c r="G14" s="62"/>
      <c r="H14" s="62"/>
      <c r="I14" s="62">
        <f>'Workings Option 1'!P11/1000000</f>
        <v>2.155401451105622E-3</v>
      </c>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209"/>
      <c r="B15" s="61" t="s">
        <v>196</v>
      </c>
      <c r="C15" s="60" t="s">
        <v>394</v>
      </c>
      <c r="D15" s="61" t="s">
        <v>39</v>
      </c>
      <c r="E15" s="62"/>
      <c r="F15" s="62"/>
      <c r="G15" s="62"/>
      <c r="H15" s="62"/>
      <c r="I15" s="62">
        <f>'Workings Option 1'!P13/1000000</f>
        <v>7.92E-3</v>
      </c>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209"/>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09"/>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10"/>
      <c r="B18" s="123" t="s">
        <v>195</v>
      </c>
      <c r="C18" s="129"/>
      <c r="D18" s="124" t="s">
        <v>39</v>
      </c>
      <c r="E18" s="59">
        <f>SUM(E13:E17)</f>
        <v>0</v>
      </c>
      <c r="F18" s="59">
        <f t="shared" ref="F18:AW18" si="0">SUM(F13:F17)</f>
        <v>0</v>
      </c>
      <c r="G18" s="59">
        <f t="shared" si="0"/>
        <v>0</v>
      </c>
      <c r="H18" s="59">
        <f t="shared" si="0"/>
        <v>0</v>
      </c>
      <c r="I18" s="59">
        <f t="shared" si="0"/>
        <v>0.17407540145110564</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11" t="s">
        <v>299</v>
      </c>
      <c r="B19" s="61" t="s">
        <v>196</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11"/>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11"/>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11"/>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11"/>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11"/>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12"/>
      <c r="B25" s="61" t="s">
        <v>319</v>
      </c>
      <c r="C25" s="8"/>
      <c r="D25" s="9" t="s">
        <v>39</v>
      </c>
      <c r="E25" s="68">
        <f>SUM(E13:E24)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v>
      </c>
      <c r="F26" s="59">
        <f t="shared" ref="F26:BD26" si="2">F18+F25</f>
        <v>0</v>
      </c>
      <c r="G26" s="59">
        <f t="shared" si="2"/>
        <v>0</v>
      </c>
      <c r="H26" s="59">
        <f t="shared" si="2"/>
        <v>0</v>
      </c>
      <c r="I26" s="59">
        <f t="shared" si="2"/>
        <v>0.17407540145110564</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v>
      </c>
      <c r="G28" s="35">
        <f t="shared" si="3"/>
        <v>0</v>
      </c>
      <c r="H28" s="35">
        <f t="shared" si="3"/>
        <v>0</v>
      </c>
      <c r="I28" s="35">
        <f t="shared" si="3"/>
        <v>0.12185278101577394</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v>
      </c>
      <c r="F29" s="35">
        <f t="shared" ref="F29:AW29" si="4">F26-F28</f>
        <v>0</v>
      </c>
      <c r="G29" s="35">
        <f t="shared" si="4"/>
        <v>0</v>
      </c>
      <c r="H29" s="35">
        <f t="shared" si="4"/>
        <v>0</v>
      </c>
      <c r="I29" s="35">
        <f t="shared" si="4"/>
        <v>5.2222620435331699E-2</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2.7078395781283101E-3</v>
      </c>
      <c r="K34" s="35">
        <f>$I$28/'Fixed data'!$C$7</f>
        <v>2.7078395781283101E-3</v>
      </c>
      <c r="L34" s="35">
        <f>$I$28/'Fixed data'!$C$7</f>
        <v>2.7078395781283101E-3</v>
      </c>
      <c r="M34" s="35">
        <f>$I$28/'Fixed data'!$C$7</f>
        <v>2.7078395781283101E-3</v>
      </c>
      <c r="N34" s="35">
        <f>$I$28/'Fixed data'!$C$7</f>
        <v>2.7078395781283101E-3</v>
      </c>
      <c r="O34" s="35">
        <f>$I$28/'Fixed data'!$C$7</f>
        <v>2.7078395781283101E-3</v>
      </c>
      <c r="P34" s="35">
        <f>$I$28/'Fixed data'!$C$7</f>
        <v>2.7078395781283101E-3</v>
      </c>
      <c r="Q34" s="35">
        <f>$I$28/'Fixed data'!$C$7</f>
        <v>2.7078395781283101E-3</v>
      </c>
      <c r="R34" s="35">
        <f>$I$28/'Fixed data'!$C$7</f>
        <v>2.7078395781283101E-3</v>
      </c>
      <c r="S34" s="35">
        <f>$I$28/'Fixed data'!$C$7</f>
        <v>2.7078395781283101E-3</v>
      </c>
      <c r="T34" s="35">
        <f>$I$28/'Fixed data'!$C$7</f>
        <v>2.7078395781283101E-3</v>
      </c>
      <c r="U34" s="35">
        <f>$I$28/'Fixed data'!$C$7</f>
        <v>2.7078395781283101E-3</v>
      </c>
      <c r="V34" s="35">
        <f>$I$28/'Fixed data'!$C$7</f>
        <v>2.7078395781283101E-3</v>
      </c>
      <c r="W34" s="35">
        <f>$I$28/'Fixed data'!$C$7</f>
        <v>2.7078395781283101E-3</v>
      </c>
      <c r="X34" s="35">
        <f>$I$28/'Fixed data'!$C$7</f>
        <v>2.7078395781283101E-3</v>
      </c>
      <c r="Y34" s="35">
        <f>$I$28/'Fixed data'!$C$7</f>
        <v>2.7078395781283101E-3</v>
      </c>
      <c r="Z34" s="35">
        <f>$I$28/'Fixed data'!$C$7</f>
        <v>2.7078395781283101E-3</v>
      </c>
      <c r="AA34" s="35">
        <f>$I$28/'Fixed data'!$C$7</f>
        <v>2.7078395781283101E-3</v>
      </c>
      <c r="AB34" s="35">
        <f>$I$28/'Fixed data'!$C$7</f>
        <v>2.7078395781283101E-3</v>
      </c>
      <c r="AC34" s="35">
        <f>$I$28/'Fixed data'!$C$7</f>
        <v>2.7078395781283101E-3</v>
      </c>
      <c r="AD34" s="35">
        <f>$I$28/'Fixed data'!$C$7</f>
        <v>2.7078395781283101E-3</v>
      </c>
      <c r="AE34" s="35">
        <f>$I$28/'Fixed data'!$C$7</f>
        <v>2.7078395781283101E-3</v>
      </c>
      <c r="AF34" s="35">
        <f>$I$28/'Fixed data'!$C$7</f>
        <v>2.7078395781283101E-3</v>
      </c>
      <c r="AG34" s="35">
        <f>$I$28/'Fixed data'!$C$7</f>
        <v>2.7078395781283101E-3</v>
      </c>
      <c r="AH34" s="35">
        <f>$I$28/'Fixed data'!$C$7</f>
        <v>2.7078395781283101E-3</v>
      </c>
      <c r="AI34" s="35">
        <f>$I$28/'Fixed data'!$C$7</f>
        <v>2.7078395781283101E-3</v>
      </c>
      <c r="AJ34" s="35">
        <f>$I$28/'Fixed data'!$C$7</f>
        <v>2.7078395781283101E-3</v>
      </c>
      <c r="AK34" s="35">
        <f>$I$28/'Fixed data'!$C$7</f>
        <v>2.7078395781283101E-3</v>
      </c>
      <c r="AL34" s="35">
        <f>$I$28/'Fixed data'!$C$7</f>
        <v>2.7078395781283101E-3</v>
      </c>
      <c r="AM34" s="35">
        <f>$I$28/'Fixed data'!$C$7</f>
        <v>2.7078395781283101E-3</v>
      </c>
      <c r="AN34" s="35">
        <f>$I$28/'Fixed data'!$C$7</f>
        <v>2.7078395781283101E-3</v>
      </c>
      <c r="AO34" s="35">
        <f>$I$28/'Fixed data'!$C$7</f>
        <v>2.7078395781283101E-3</v>
      </c>
      <c r="AP34" s="35">
        <f>$I$28/'Fixed data'!$C$7</f>
        <v>2.7078395781283101E-3</v>
      </c>
      <c r="AQ34" s="35">
        <f>$I$28/'Fixed data'!$C$7</f>
        <v>2.7078395781283101E-3</v>
      </c>
      <c r="AR34" s="35">
        <f>$I$28/'Fixed data'!$C$7</f>
        <v>2.7078395781283101E-3</v>
      </c>
      <c r="AS34" s="35">
        <f>$I$28/'Fixed data'!$C$7</f>
        <v>2.7078395781283101E-3</v>
      </c>
      <c r="AT34" s="35">
        <f>$I$28/'Fixed data'!$C$7</f>
        <v>2.7078395781283101E-3</v>
      </c>
      <c r="AU34" s="35">
        <f>$I$28/'Fixed data'!$C$7</f>
        <v>2.7078395781283101E-3</v>
      </c>
      <c r="AV34" s="35">
        <f>$I$28/'Fixed data'!$C$7</f>
        <v>2.7078395781283101E-3</v>
      </c>
      <c r="AW34" s="35">
        <f>$I$28/'Fixed data'!$C$7</f>
        <v>2.7078395781283101E-3</v>
      </c>
      <c r="AX34" s="35">
        <f>$I$28/'Fixed data'!$C$7</f>
        <v>2.7078395781283101E-3</v>
      </c>
      <c r="AY34" s="35">
        <f>$I$28/'Fixed data'!$C$7</f>
        <v>2.7078395781283101E-3</v>
      </c>
      <c r="AZ34" s="35">
        <f>$I$28/'Fixed data'!$C$7</f>
        <v>2.7078395781283101E-3</v>
      </c>
      <c r="BA34" s="35">
        <f>$I$28/'Fixed data'!$C$7</f>
        <v>2.7078395781283101E-3</v>
      </c>
      <c r="BB34" s="35">
        <f>$I$28/'Fixed data'!$C$7</f>
        <v>2.7078395781283101E-3</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0</v>
      </c>
      <c r="H60" s="35">
        <f t="shared" si="5"/>
        <v>0</v>
      </c>
      <c r="I60" s="35">
        <f t="shared" si="5"/>
        <v>0</v>
      </c>
      <c r="J60" s="35">
        <f t="shared" si="5"/>
        <v>2.7078395781283101E-3</v>
      </c>
      <c r="K60" s="35">
        <f t="shared" si="5"/>
        <v>2.7078395781283101E-3</v>
      </c>
      <c r="L60" s="35">
        <f t="shared" si="5"/>
        <v>2.7078395781283101E-3</v>
      </c>
      <c r="M60" s="35">
        <f t="shared" si="5"/>
        <v>2.7078395781283101E-3</v>
      </c>
      <c r="N60" s="35">
        <f t="shared" si="5"/>
        <v>2.7078395781283101E-3</v>
      </c>
      <c r="O60" s="35">
        <f t="shared" si="5"/>
        <v>2.7078395781283101E-3</v>
      </c>
      <c r="P60" s="35">
        <f t="shared" si="5"/>
        <v>2.7078395781283101E-3</v>
      </c>
      <c r="Q60" s="35">
        <f t="shared" si="5"/>
        <v>2.7078395781283101E-3</v>
      </c>
      <c r="R60" s="35">
        <f t="shared" si="5"/>
        <v>2.7078395781283101E-3</v>
      </c>
      <c r="S60" s="35">
        <f t="shared" si="5"/>
        <v>2.7078395781283101E-3</v>
      </c>
      <c r="T60" s="35">
        <f t="shared" si="5"/>
        <v>2.7078395781283101E-3</v>
      </c>
      <c r="U60" s="35">
        <f t="shared" si="5"/>
        <v>2.7078395781283101E-3</v>
      </c>
      <c r="V60" s="35">
        <f t="shared" si="5"/>
        <v>2.7078395781283101E-3</v>
      </c>
      <c r="W60" s="35">
        <f t="shared" si="5"/>
        <v>2.7078395781283101E-3</v>
      </c>
      <c r="X60" s="35">
        <f t="shared" si="5"/>
        <v>2.7078395781283101E-3</v>
      </c>
      <c r="Y60" s="35">
        <f t="shared" si="5"/>
        <v>2.7078395781283101E-3</v>
      </c>
      <c r="Z60" s="35">
        <f t="shared" si="5"/>
        <v>2.7078395781283101E-3</v>
      </c>
      <c r="AA60" s="35">
        <f t="shared" si="5"/>
        <v>2.7078395781283101E-3</v>
      </c>
      <c r="AB60" s="35">
        <f t="shared" si="5"/>
        <v>2.7078395781283101E-3</v>
      </c>
      <c r="AC60" s="35">
        <f t="shared" si="5"/>
        <v>2.7078395781283101E-3</v>
      </c>
      <c r="AD60" s="35">
        <f t="shared" si="5"/>
        <v>2.7078395781283101E-3</v>
      </c>
      <c r="AE60" s="35">
        <f t="shared" si="5"/>
        <v>2.7078395781283101E-3</v>
      </c>
      <c r="AF60" s="35">
        <f t="shared" si="5"/>
        <v>2.7078395781283101E-3</v>
      </c>
      <c r="AG60" s="35">
        <f t="shared" si="5"/>
        <v>2.7078395781283101E-3</v>
      </c>
      <c r="AH60" s="35">
        <f t="shared" si="5"/>
        <v>2.7078395781283101E-3</v>
      </c>
      <c r="AI60" s="35">
        <f t="shared" si="5"/>
        <v>2.7078395781283101E-3</v>
      </c>
      <c r="AJ60" s="35">
        <f t="shared" si="5"/>
        <v>2.7078395781283101E-3</v>
      </c>
      <c r="AK60" s="35">
        <f t="shared" si="5"/>
        <v>2.7078395781283101E-3</v>
      </c>
      <c r="AL60" s="35">
        <f t="shared" si="5"/>
        <v>2.7078395781283101E-3</v>
      </c>
      <c r="AM60" s="35">
        <f t="shared" si="5"/>
        <v>2.7078395781283101E-3</v>
      </c>
      <c r="AN60" s="35">
        <f t="shared" si="5"/>
        <v>2.7078395781283101E-3</v>
      </c>
      <c r="AO60" s="35">
        <f t="shared" si="5"/>
        <v>2.7078395781283101E-3</v>
      </c>
      <c r="AP60" s="35">
        <f t="shared" si="5"/>
        <v>2.7078395781283101E-3</v>
      </c>
      <c r="AQ60" s="35">
        <f t="shared" si="5"/>
        <v>2.7078395781283101E-3</v>
      </c>
      <c r="AR60" s="35">
        <f t="shared" si="5"/>
        <v>2.7078395781283101E-3</v>
      </c>
      <c r="AS60" s="35">
        <f t="shared" si="5"/>
        <v>2.7078395781283101E-3</v>
      </c>
      <c r="AT60" s="35">
        <f t="shared" si="5"/>
        <v>2.7078395781283101E-3</v>
      </c>
      <c r="AU60" s="35">
        <f t="shared" si="5"/>
        <v>2.7078395781283101E-3</v>
      </c>
      <c r="AV60" s="35">
        <f t="shared" si="5"/>
        <v>2.7078395781283101E-3</v>
      </c>
      <c r="AW60" s="35">
        <f t="shared" si="5"/>
        <v>2.7078395781283101E-3</v>
      </c>
      <c r="AX60" s="35">
        <f t="shared" si="5"/>
        <v>2.7078395781283101E-3</v>
      </c>
      <c r="AY60" s="35">
        <f t="shared" si="5"/>
        <v>2.7078395781283101E-3</v>
      </c>
      <c r="AZ60" s="35">
        <f t="shared" si="5"/>
        <v>2.7078395781283101E-3</v>
      </c>
      <c r="BA60" s="35">
        <f t="shared" si="5"/>
        <v>2.7078395781283101E-3</v>
      </c>
      <c r="BB60" s="35">
        <f t="shared" si="5"/>
        <v>2.7078395781283101E-3</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0</v>
      </c>
      <c r="H61" s="35">
        <f t="shared" si="6"/>
        <v>0</v>
      </c>
      <c r="I61" s="35">
        <f t="shared" si="6"/>
        <v>0</v>
      </c>
      <c r="J61" s="35">
        <f t="shared" si="6"/>
        <v>0.12185278101577394</v>
      </c>
      <c r="K61" s="35">
        <f t="shared" si="6"/>
        <v>0.11914494143764563</v>
      </c>
      <c r="L61" s="35">
        <f t="shared" si="6"/>
        <v>0.11643710185951732</v>
      </c>
      <c r="M61" s="35">
        <f t="shared" si="6"/>
        <v>0.11372926228138901</v>
      </c>
      <c r="N61" s="35">
        <f t="shared" si="6"/>
        <v>0.11102142270326069</v>
      </c>
      <c r="O61" s="35">
        <f t="shared" si="6"/>
        <v>0.10831358312513238</v>
      </c>
      <c r="P61" s="35">
        <f t="shared" si="6"/>
        <v>0.10560574354700407</v>
      </c>
      <c r="Q61" s="35">
        <f t="shared" si="6"/>
        <v>0.10289790396887576</v>
      </c>
      <c r="R61" s="35">
        <f t="shared" si="6"/>
        <v>0.10019006439074744</v>
      </c>
      <c r="S61" s="35">
        <f t="shared" si="6"/>
        <v>9.7482224812619131E-2</v>
      </c>
      <c r="T61" s="35">
        <f t="shared" si="6"/>
        <v>9.4774385234490818E-2</v>
      </c>
      <c r="U61" s="35">
        <f t="shared" si="6"/>
        <v>9.2066545656362506E-2</v>
      </c>
      <c r="V61" s="35">
        <f t="shared" si="6"/>
        <v>8.9358706078234193E-2</v>
      </c>
      <c r="W61" s="35">
        <f t="shared" si="6"/>
        <v>8.665086650010588E-2</v>
      </c>
      <c r="X61" s="35">
        <f t="shared" si="6"/>
        <v>8.3943026921977568E-2</v>
      </c>
      <c r="Y61" s="35">
        <f t="shared" si="6"/>
        <v>8.1235187343849255E-2</v>
      </c>
      <c r="Z61" s="35">
        <f t="shared" si="6"/>
        <v>7.8527347765720942E-2</v>
      </c>
      <c r="AA61" s="35">
        <f t="shared" si="6"/>
        <v>7.581950818759263E-2</v>
      </c>
      <c r="AB61" s="35">
        <f t="shared" si="6"/>
        <v>7.3111668609464317E-2</v>
      </c>
      <c r="AC61" s="35">
        <f t="shared" si="6"/>
        <v>7.0403829031336004E-2</v>
      </c>
      <c r="AD61" s="35">
        <f t="shared" si="6"/>
        <v>6.7695989453207692E-2</v>
      </c>
      <c r="AE61" s="35">
        <f t="shared" si="6"/>
        <v>6.4988149875079379E-2</v>
      </c>
      <c r="AF61" s="35">
        <f t="shared" si="6"/>
        <v>6.2280310296951066E-2</v>
      </c>
      <c r="AG61" s="35">
        <f t="shared" si="6"/>
        <v>5.9572470718822754E-2</v>
      </c>
      <c r="AH61" s="35">
        <f t="shared" si="6"/>
        <v>5.6864631140694441E-2</v>
      </c>
      <c r="AI61" s="35">
        <f t="shared" si="6"/>
        <v>5.4156791562566128E-2</v>
      </c>
      <c r="AJ61" s="35">
        <f t="shared" si="6"/>
        <v>5.1448951984437816E-2</v>
      </c>
      <c r="AK61" s="35">
        <f t="shared" si="6"/>
        <v>4.8741112406309503E-2</v>
      </c>
      <c r="AL61" s="35">
        <f t="shared" si="6"/>
        <v>4.603327282818119E-2</v>
      </c>
      <c r="AM61" s="35">
        <f t="shared" si="6"/>
        <v>4.3325433250052878E-2</v>
      </c>
      <c r="AN61" s="35">
        <f t="shared" si="6"/>
        <v>4.0617593671924565E-2</v>
      </c>
      <c r="AO61" s="35">
        <f t="shared" si="6"/>
        <v>3.7909754093796252E-2</v>
      </c>
      <c r="AP61" s="35">
        <f t="shared" si="6"/>
        <v>3.520191451566794E-2</v>
      </c>
      <c r="AQ61" s="35">
        <f t="shared" si="6"/>
        <v>3.2494074937539627E-2</v>
      </c>
      <c r="AR61" s="35">
        <f t="shared" si="6"/>
        <v>2.9786235359411318E-2</v>
      </c>
      <c r="AS61" s="35">
        <f t="shared" si="6"/>
        <v>2.7078395781283009E-2</v>
      </c>
      <c r="AT61" s="35">
        <f t="shared" si="6"/>
        <v>2.4370556203154699E-2</v>
      </c>
      <c r="AU61" s="35">
        <f t="shared" si="6"/>
        <v>2.166271662502639E-2</v>
      </c>
      <c r="AV61" s="35">
        <f t="shared" si="6"/>
        <v>1.8954877046898081E-2</v>
      </c>
      <c r="AW61" s="35">
        <f t="shared" si="6"/>
        <v>1.6247037468769772E-2</v>
      </c>
      <c r="AX61" s="35">
        <f t="shared" si="6"/>
        <v>1.3539197890641463E-2</v>
      </c>
      <c r="AY61" s="35">
        <f t="shared" si="6"/>
        <v>1.0831358312513154E-2</v>
      </c>
      <c r="AZ61" s="35">
        <f t="shared" si="6"/>
        <v>8.1235187343848443E-3</v>
      </c>
      <c r="BA61" s="35">
        <f t="shared" si="6"/>
        <v>5.4156791562565343E-3</v>
      </c>
      <c r="BB61" s="35">
        <f t="shared" si="6"/>
        <v>2.7078395781282242E-3</v>
      </c>
      <c r="BC61" s="35">
        <f t="shared" si="6"/>
        <v>-8.5868812060851951E-17</v>
      </c>
      <c r="BD61" s="35">
        <f t="shared" si="6"/>
        <v>-8.5868812060851951E-17</v>
      </c>
    </row>
    <row r="62" spans="1:56" ht="16.5" hidden="1" customHeight="1" outlineLevel="1" x14ac:dyDescent="0.3">
      <c r="A62" s="114"/>
      <c r="B62" s="9" t="s">
        <v>33</v>
      </c>
      <c r="C62" s="9" t="s">
        <v>67</v>
      </c>
      <c r="D62" s="9" t="s">
        <v>39</v>
      </c>
      <c r="E62" s="35">
        <f t="shared" ref="E62:BD62" si="7">E28-E60+E61</f>
        <v>0</v>
      </c>
      <c r="F62" s="35">
        <f t="shared" si="7"/>
        <v>0</v>
      </c>
      <c r="G62" s="35">
        <f t="shared" si="7"/>
        <v>0</v>
      </c>
      <c r="H62" s="35">
        <f t="shared" si="7"/>
        <v>0</v>
      </c>
      <c r="I62" s="35">
        <f t="shared" si="7"/>
        <v>0.12185278101577394</v>
      </c>
      <c r="J62" s="35">
        <f t="shared" si="7"/>
        <v>0.11914494143764563</v>
      </c>
      <c r="K62" s="35">
        <f t="shared" si="7"/>
        <v>0.11643710185951732</v>
      </c>
      <c r="L62" s="35">
        <f t="shared" si="7"/>
        <v>0.11372926228138901</v>
      </c>
      <c r="M62" s="35">
        <f t="shared" si="7"/>
        <v>0.11102142270326069</v>
      </c>
      <c r="N62" s="35">
        <f t="shared" si="7"/>
        <v>0.10831358312513238</v>
      </c>
      <c r="O62" s="35">
        <f t="shared" si="7"/>
        <v>0.10560574354700407</v>
      </c>
      <c r="P62" s="35">
        <f t="shared" si="7"/>
        <v>0.10289790396887576</v>
      </c>
      <c r="Q62" s="35">
        <f t="shared" si="7"/>
        <v>0.10019006439074744</v>
      </c>
      <c r="R62" s="35">
        <f t="shared" si="7"/>
        <v>9.7482224812619131E-2</v>
      </c>
      <c r="S62" s="35">
        <f t="shared" si="7"/>
        <v>9.4774385234490818E-2</v>
      </c>
      <c r="T62" s="35">
        <f t="shared" si="7"/>
        <v>9.2066545656362506E-2</v>
      </c>
      <c r="U62" s="35">
        <f t="shared" si="7"/>
        <v>8.9358706078234193E-2</v>
      </c>
      <c r="V62" s="35">
        <f t="shared" si="7"/>
        <v>8.665086650010588E-2</v>
      </c>
      <c r="W62" s="35">
        <f t="shared" si="7"/>
        <v>8.3943026921977568E-2</v>
      </c>
      <c r="X62" s="35">
        <f t="shared" si="7"/>
        <v>8.1235187343849255E-2</v>
      </c>
      <c r="Y62" s="35">
        <f t="shared" si="7"/>
        <v>7.8527347765720942E-2</v>
      </c>
      <c r="Z62" s="35">
        <f t="shared" si="7"/>
        <v>7.581950818759263E-2</v>
      </c>
      <c r="AA62" s="35">
        <f t="shared" si="7"/>
        <v>7.3111668609464317E-2</v>
      </c>
      <c r="AB62" s="35">
        <f t="shared" si="7"/>
        <v>7.0403829031336004E-2</v>
      </c>
      <c r="AC62" s="35">
        <f t="shared" si="7"/>
        <v>6.7695989453207692E-2</v>
      </c>
      <c r="AD62" s="35">
        <f t="shared" si="7"/>
        <v>6.4988149875079379E-2</v>
      </c>
      <c r="AE62" s="35">
        <f t="shared" si="7"/>
        <v>6.2280310296951066E-2</v>
      </c>
      <c r="AF62" s="35">
        <f t="shared" si="7"/>
        <v>5.9572470718822754E-2</v>
      </c>
      <c r="AG62" s="35">
        <f t="shared" si="7"/>
        <v>5.6864631140694441E-2</v>
      </c>
      <c r="AH62" s="35">
        <f t="shared" si="7"/>
        <v>5.4156791562566128E-2</v>
      </c>
      <c r="AI62" s="35">
        <f t="shared" si="7"/>
        <v>5.1448951984437816E-2</v>
      </c>
      <c r="AJ62" s="35">
        <f t="shared" si="7"/>
        <v>4.8741112406309503E-2</v>
      </c>
      <c r="AK62" s="35">
        <f t="shared" si="7"/>
        <v>4.603327282818119E-2</v>
      </c>
      <c r="AL62" s="35">
        <f t="shared" si="7"/>
        <v>4.3325433250052878E-2</v>
      </c>
      <c r="AM62" s="35">
        <f t="shared" si="7"/>
        <v>4.0617593671924565E-2</v>
      </c>
      <c r="AN62" s="35">
        <f t="shared" si="7"/>
        <v>3.7909754093796252E-2</v>
      </c>
      <c r="AO62" s="35">
        <f t="shared" si="7"/>
        <v>3.520191451566794E-2</v>
      </c>
      <c r="AP62" s="35">
        <f t="shared" si="7"/>
        <v>3.2494074937539627E-2</v>
      </c>
      <c r="AQ62" s="35">
        <f t="shared" si="7"/>
        <v>2.9786235359411318E-2</v>
      </c>
      <c r="AR62" s="35">
        <f t="shared" si="7"/>
        <v>2.7078395781283009E-2</v>
      </c>
      <c r="AS62" s="35">
        <f t="shared" si="7"/>
        <v>2.4370556203154699E-2</v>
      </c>
      <c r="AT62" s="35">
        <f t="shared" si="7"/>
        <v>2.166271662502639E-2</v>
      </c>
      <c r="AU62" s="35">
        <f t="shared" si="7"/>
        <v>1.8954877046898081E-2</v>
      </c>
      <c r="AV62" s="35">
        <f t="shared" si="7"/>
        <v>1.6247037468769772E-2</v>
      </c>
      <c r="AW62" s="35">
        <f t="shared" si="7"/>
        <v>1.3539197890641463E-2</v>
      </c>
      <c r="AX62" s="35">
        <f t="shared" si="7"/>
        <v>1.0831358312513154E-2</v>
      </c>
      <c r="AY62" s="35">
        <f t="shared" si="7"/>
        <v>8.1235187343848443E-3</v>
      </c>
      <c r="AZ62" s="35">
        <f t="shared" si="7"/>
        <v>5.4156791562565343E-3</v>
      </c>
      <c r="BA62" s="35">
        <f t="shared" si="7"/>
        <v>2.7078395781282242E-3</v>
      </c>
      <c r="BB62" s="35">
        <f t="shared" si="7"/>
        <v>-8.5868812060851951E-17</v>
      </c>
      <c r="BC62" s="35">
        <f t="shared" si="7"/>
        <v>-8.5868812060851951E-17</v>
      </c>
      <c r="BD62" s="35">
        <f t="shared" si="7"/>
        <v>-8.5868812060851951E-17</v>
      </c>
    </row>
    <row r="63" spans="1:56" ht="16.5" collapsed="1" x14ac:dyDescent="0.3">
      <c r="A63" s="114"/>
      <c r="B63" s="9" t="s">
        <v>8</v>
      </c>
      <c r="C63" s="11" t="s">
        <v>66</v>
      </c>
      <c r="D63" s="9" t="s">
        <v>39</v>
      </c>
      <c r="E63" s="35">
        <f>AVERAGE(E61:E62)*'Fixed data'!$C$3</f>
        <v>0</v>
      </c>
      <c r="F63" s="35">
        <f>AVERAGE(F61:F62)*'Fixed data'!$C$3</f>
        <v>0</v>
      </c>
      <c r="G63" s="35">
        <f>AVERAGE(G61:G62)*'Fixed data'!$C$3</f>
        <v>0</v>
      </c>
      <c r="H63" s="35">
        <f>AVERAGE(H61:H62)*'Fixed data'!$C$3</f>
        <v>0</v>
      </c>
      <c r="I63" s="35">
        <f>AVERAGE(I61:I62)*'Fixed data'!$C$3</f>
        <v>2.4370556203154791E-3</v>
      </c>
      <c r="J63" s="35">
        <f>AVERAGE(J61:J62)*'Fixed data'!$C$3</f>
        <v>4.8199544490683914E-3</v>
      </c>
      <c r="K63" s="35">
        <f>AVERAGE(K61:K62)*'Fixed data'!$C$3</f>
        <v>4.7116408659432594E-3</v>
      </c>
      <c r="L63" s="35">
        <f>AVERAGE(L61:L62)*'Fixed data'!$C$3</f>
        <v>4.6033272828181265E-3</v>
      </c>
      <c r="M63" s="35">
        <f>AVERAGE(M61:M62)*'Fixed data'!$C$3</f>
        <v>4.4950136996929945E-3</v>
      </c>
      <c r="N63" s="35">
        <f>AVERAGE(N61:N62)*'Fixed data'!$C$3</f>
        <v>4.3867001165678616E-3</v>
      </c>
      <c r="O63" s="35">
        <f>AVERAGE(O61:O62)*'Fixed data'!$C$3</f>
        <v>4.2783865334427287E-3</v>
      </c>
      <c r="P63" s="35">
        <f>AVERAGE(P61:P62)*'Fixed data'!$C$3</f>
        <v>4.1700729503175967E-3</v>
      </c>
      <c r="Q63" s="35">
        <f>AVERAGE(Q61:Q62)*'Fixed data'!$C$3</f>
        <v>4.0617593671924638E-3</v>
      </c>
      <c r="R63" s="35">
        <f>AVERAGE(R61:R62)*'Fixed data'!$C$3</f>
        <v>3.9534457840673318E-3</v>
      </c>
      <c r="S63" s="35">
        <f>AVERAGE(S61:S62)*'Fixed data'!$C$3</f>
        <v>3.8451322009421989E-3</v>
      </c>
      <c r="T63" s="35">
        <f>AVERAGE(T61:T62)*'Fixed data'!$C$3</f>
        <v>3.7368186178170664E-3</v>
      </c>
      <c r="U63" s="35">
        <f>AVERAGE(U61:U62)*'Fixed data'!$C$3</f>
        <v>3.628505034691934E-3</v>
      </c>
      <c r="V63" s="35">
        <f>AVERAGE(V61:V62)*'Fixed data'!$C$3</f>
        <v>3.5201914515668015E-3</v>
      </c>
      <c r="W63" s="35">
        <f>AVERAGE(W61:W62)*'Fixed data'!$C$3</f>
        <v>3.4118778684416691E-3</v>
      </c>
      <c r="X63" s="35">
        <f>AVERAGE(X61:X62)*'Fixed data'!$C$3</f>
        <v>3.3035642853165366E-3</v>
      </c>
      <c r="Y63" s="35">
        <f>AVERAGE(Y61:Y62)*'Fixed data'!$C$3</f>
        <v>3.1952507021914042E-3</v>
      </c>
      <c r="Z63" s="35">
        <f>AVERAGE(Z61:Z62)*'Fixed data'!$C$3</f>
        <v>3.0869371190662717E-3</v>
      </c>
      <c r="AA63" s="35">
        <f>AVERAGE(AA61:AA62)*'Fixed data'!$C$3</f>
        <v>2.9786235359411388E-3</v>
      </c>
      <c r="AB63" s="35">
        <f>AVERAGE(AB61:AB62)*'Fixed data'!$C$3</f>
        <v>2.8703099528160064E-3</v>
      </c>
      <c r="AC63" s="35">
        <f>AVERAGE(AC61:AC62)*'Fixed data'!$C$3</f>
        <v>2.7619963696908739E-3</v>
      </c>
      <c r="AD63" s="35">
        <f>AVERAGE(AD61:AD62)*'Fixed data'!$C$3</f>
        <v>2.6536827865657414E-3</v>
      </c>
      <c r="AE63" s="35">
        <f>AVERAGE(AE61:AE62)*'Fixed data'!$C$3</f>
        <v>2.545369203440609E-3</v>
      </c>
      <c r="AF63" s="35">
        <f>AVERAGE(AF61:AF62)*'Fixed data'!$C$3</f>
        <v>2.4370556203154765E-3</v>
      </c>
      <c r="AG63" s="35">
        <f>AVERAGE(AG61:AG62)*'Fixed data'!$C$3</f>
        <v>2.3287420371903441E-3</v>
      </c>
      <c r="AH63" s="35">
        <f>AVERAGE(AH61:AH62)*'Fixed data'!$C$3</f>
        <v>2.2204284540652116E-3</v>
      </c>
      <c r="AI63" s="35">
        <f>AVERAGE(AI61:AI62)*'Fixed data'!$C$3</f>
        <v>2.1121148709400787E-3</v>
      </c>
      <c r="AJ63" s="35">
        <f>AVERAGE(AJ61:AJ62)*'Fixed data'!$C$3</f>
        <v>2.0038012878149463E-3</v>
      </c>
      <c r="AK63" s="35">
        <f>AVERAGE(AK61:AK62)*'Fixed data'!$C$3</f>
        <v>1.8954877046898138E-3</v>
      </c>
      <c r="AL63" s="35">
        <f>AVERAGE(AL61:AL62)*'Fixed data'!$C$3</f>
        <v>1.7871741215646814E-3</v>
      </c>
      <c r="AM63" s="35">
        <f>AVERAGE(AM61:AM62)*'Fixed data'!$C$3</f>
        <v>1.6788605384395489E-3</v>
      </c>
      <c r="AN63" s="35">
        <f>AVERAGE(AN61:AN62)*'Fixed data'!$C$3</f>
        <v>1.5705469553144165E-3</v>
      </c>
      <c r="AO63" s="35">
        <f>AVERAGE(AO61:AO62)*'Fixed data'!$C$3</f>
        <v>1.4622333721892838E-3</v>
      </c>
      <c r="AP63" s="35">
        <f>AVERAGE(AP61:AP62)*'Fixed data'!$C$3</f>
        <v>1.3539197890641513E-3</v>
      </c>
      <c r="AQ63" s="35">
        <f>AVERAGE(AQ61:AQ62)*'Fixed data'!$C$3</f>
        <v>1.2456062059390189E-3</v>
      </c>
      <c r="AR63" s="35">
        <f>AVERAGE(AR61:AR62)*'Fixed data'!$C$3</f>
        <v>1.1372926228138867E-3</v>
      </c>
      <c r="AS63" s="35">
        <f>AVERAGE(AS61:AS62)*'Fixed data'!$C$3</f>
        <v>1.0289790396887542E-3</v>
      </c>
      <c r="AT63" s="35">
        <f>AVERAGE(AT61:AT62)*'Fixed data'!$C$3</f>
        <v>9.2066545656362185E-4</v>
      </c>
      <c r="AU63" s="35">
        <f>AVERAGE(AU61:AU62)*'Fixed data'!$C$3</f>
        <v>8.123518734384894E-4</v>
      </c>
      <c r="AV63" s="35">
        <f>AVERAGE(AV61:AV62)*'Fixed data'!$C$3</f>
        <v>7.0403829031335716E-4</v>
      </c>
      <c r="AW63" s="35">
        <f>AVERAGE(AW61:AW62)*'Fixed data'!$C$3</f>
        <v>5.957247071882247E-4</v>
      </c>
      <c r="AX63" s="35">
        <f>AVERAGE(AX61:AX62)*'Fixed data'!$C$3</f>
        <v>4.8741112406309236E-4</v>
      </c>
      <c r="AY63" s="35">
        <f>AVERAGE(AY61:AY62)*'Fixed data'!$C$3</f>
        <v>3.7909754093795996E-4</v>
      </c>
      <c r="AZ63" s="35">
        <f>AVERAGE(AZ61:AZ62)*'Fixed data'!$C$3</f>
        <v>2.7078395781282761E-4</v>
      </c>
      <c r="BA63" s="35">
        <f>AVERAGE(BA61:BA62)*'Fixed data'!$C$3</f>
        <v>1.6247037468769516E-4</v>
      </c>
      <c r="BB63" s="35">
        <f>AVERAGE(BB61:BB62)*'Fixed data'!$C$3</f>
        <v>5.4156791562562765E-5</v>
      </c>
      <c r="BC63" s="35">
        <f>AVERAGE(BC61:BC62)*'Fixed data'!$C$3</f>
        <v>-3.434752482434078E-18</v>
      </c>
      <c r="BD63" s="35">
        <f>AVERAGE(BD61:BD62)*'Fixed data'!$C$3</f>
        <v>-3.434752482434078E-18</v>
      </c>
    </row>
    <row r="64" spans="1:56" ht="15.75" thickBot="1" x14ac:dyDescent="0.35">
      <c r="A64" s="113"/>
      <c r="B64" s="12" t="s">
        <v>93</v>
      </c>
      <c r="C64" s="12" t="s">
        <v>44</v>
      </c>
      <c r="D64" s="12" t="s">
        <v>39</v>
      </c>
      <c r="E64" s="53">
        <f t="shared" ref="E64:BD64" si="8">E29+E60+E63</f>
        <v>0</v>
      </c>
      <c r="F64" s="53">
        <f t="shared" si="8"/>
        <v>0</v>
      </c>
      <c r="G64" s="53">
        <f t="shared" si="8"/>
        <v>0</v>
      </c>
      <c r="H64" s="53">
        <f t="shared" si="8"/>
        <v>0</v>
      </c>
      <c r="I64" s="53">
        <f t="shared" si="8"/>
        <v>5.4659676055647179E-2</v>
      </c>
      <c r="J64" s="53">
        <f t="shared" si="8"/>
        <v>7.5277940271967015E-3</v>
      </c>
      <c r="K64" s="53">
        <f t="shared" si="8"/>
        <v>7.4194804440715694E-3</v>
      </c>
      <c r="L64" s="53">
        <f t="shared" si="8"/>
        <v>7.3111668609464366E-3</v>
      </c>
      <c r="M64" s="53">
        <f t="shared" si="8"/>
        <v>7.2028532778213045E-3</v>
      </c>
      <c r="N64" s="53">
        <f t="shared" si="8"/>
        <v>7.0945396946961716E-3</v>
      </c>
      <c r="O64" s="53">
        <f t="shared" si="8"/>
        <v>6.9862261115710388E-3</v>
      </c>
      <c r="P64" s="53">
        <f t="shared" si="8"/>
        <v>6.8779125284459067E-3</v>
      </c>
      <c r="Q64" s="53">
        <f t="shared" si="8"/>
        <v>6.7695989453207739E-3</v>
      </c>
      <c r="R64" s="53">
        <f t="shared" si="8"/>
        <v>6.6612853621956418E-3</v>
      </c>
      <c r="S64" s="53">
        <f t="shared" si="8"/>
        <v>6.5529717790705089E-3</v>
      </c>
      <c r="T64" s="53">
        <f t="shared" si="8"/>
        <v>6.4446581959453769E-3</v>
      </c>
      <c r="U64" s="53">
        <f t="shared" si="8"/>
        <v>6.336344612820244E-3</v>
      </c>
      <c r="V64" s="53">
        <f t="shared" si="8"/>
        <v>6.2280310296951111E-3</v>
      </c>
      <c r="W64" s="53">
        <f t="shared" si="8"/>
        <v>6.1197174465699791E-3</v>
      </c>
      <c r="X64" s="53">
        <f t="shared" si="8"/>
        <v>6.0114038634448471E-3</v>
      </c>
      <c r="Y64" s="53">
        <f t="shared" si="8"/>
        <v>5.9030902803197142E-3</v>
      </c>
      <c r="Z64" s="53">
        <f t="shared" si="8"/>
        <v>5.7947766971945813E-3</v>
      </c>
      <c r="AA64" s="53">
        <f t="shared" si="8"/>
        <v>5.6864631140694493E-3</v>
      </c>
      <c r="AB64" s="53">
        <f t="shared" si="8"/>
        <v>5.5781495309443164E-3</v>
      </c>
      <c r="AC64" s="53">
        <f t="shared" si="8"/>
        <v>5.4698359478191835E-3</v>
      </c>
      <c r="AD64" s="53">
        <f t="shared" si="8"/>
        <v>5.3615223646940515E-3</v>
      </c>
      <c r="AE64" s="53">
        <f t="shared" si="8"/>
        <v>5.2532087815689195E-3</v>
      </c>
      <c r="AF64" s="53">
        <f t="shared" si="8"/>
        <v>5.1448951984437866E-3</v>
      </c>
      <c r="AG64" s="53">
        <f t="shared" si="8"/>
        <v>5.0365816153186537E-3</v>
      </c>
      <c r="AH64" s="53">
        <f t="shared" si="8"/>
        <v>4.9282680321935217E-3</v>
      </c>
      <c r="AI64" s="53">
        <f t="shared" si="8"/>
        <v>4.8199544490683888E-3</v>
      </c>
      <c r="AJ64" s="53">
        <f t="shared" si="8"/>
        <v>4.7116408659432559E-3</v>
      </c>
      <c r="AK64" s="53">
        <f t="shared" si="8"/>
        <v>4.6033272828181239E-3</v>
      </c>
      <c r="AL64" s="53">
        <f t="shared" si="8"/>
        <v>4.4950136996929919E-3</v>
      </c>
      <c r="AM64" s="53">
        <f t="shared" si="8"/>
        <v>4.386700116567859E-3</v>
      </c>
      <c r="AN64" s="53">
        <f t="shared" si="8"/>
        <v>4.2783865334427261E-3</v>
      </c>
      <c r="AO64" s="53">
        <f t="shared" si="8"/>
        <v>4.1700729503175941E-3</v>
      </c>
      <c r="AP64" s="53">
        <f t="shared" si="8"/>
        <v>4.0617593671924612E-3</v>
      </c>
      <c r="AQ64" s="53">
        <f t="shared" si="8"/>
        <v>3.9534457840673292E-3</v>
      </c>
      <c r="AR64" s="53">
        <f t="shared" si="8"/>
        <v>3.8451322009421967E-3</v>
      </c>
      <c r="AS64" s="53">
        <f t="shared" si="8"/>
        <v>3.7368186178170643E-3</v>
      </c>
      <c r="AT64" s="53">
        <f t="shared" si="8"/>
        <v>3.6285050346919318E-3</v>
      </c>
      <c r="AU64" s="53">
        <f t="shared" si="8"/>
        <v>3.5201914515667993E-3</v>
      </c>
      <c r="AV64" s="53">
        <f t="shared" si="8"/>
        <v>3.4118778684416673E-3</v>
      </c>
      <c r="AW64" s="53">
        <f t="shared" si="8"/>
        <v>3.3035642853165349E-3</v>
      </c>
      <c r="AX64" s="53">
        <f t="shared" si="8"/>
        <v>3.1952507021914024E-3</v>
      </c>
      <c r="AY64" s="53">
        <f t="shared" si="8"/>
        <v>3.08693711906627E-3</v>
      </c>
      <c r="AZ64" s="53">
        <f t="shared" si="8"/>
        <v>2.9786235359411375E-3</v>
      </c>
      <c r="BA64" s="53">
        <f t="shared" si="8"/>
        <v>2.8703099528160051E-3</v>
      </c>
      <c r="BB64" s="53">
        <f t="shared" si="8"/>
        <v>2.761996369690873E-3</v>
      </c>
      <c r="BC64" s="53">
        <f t="shared" si="8"/>
        <v>-3.434752482434078E-18</v>
      </c>
      <c r="BD64" s="53">
        <f t="shared" si="8"/>
        <v>-3.434752482434078E-18</v>
      </c>
    </row>
    <row r="65" spans="1:56" ht="12.75" customHeight="1" x14ac:dyDescent="0.3">
      <c r="A65" s="204"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05"/>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05"/>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05"/>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05"/>
      <c r="B69" s="4" t="s">
        <v>201</v>
      </c>
      <c r="D69" s="9" t="s">
        <v>39</v>
      </c>
      <c r="E69" s="35">
        <f>E90*'Fixed data'!H$5/1000000</f>
        <v>0</v>
      </c>
      <c r="F69" s="35">
        <f>F90*'Fixed data'!I$5/1000000</f>
        <v>0</v>
      </c>
      <c r="G69" s="35">
        <f>G90*'Fixed data'!J$5/1000000</f>
        <v>0</v>
      </c>
      <c r="H69" s="35">
        <f>H90*'Fixed data'!K$5/1000000</f>
        <v>0</v>
      </c>
      <c r="I69" s="35">
        <f>I90*'Fixed data'!L$5/1000000</f>
        <v>-3.1484518164214372E-4</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05"/>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05"/>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05"/>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05"/>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05"/>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05"/>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06"/>
      <c r="B76" s="13" t="s">
        <v>99</v>
      </c>
      <c r="C76" s="13"/>
      <c r="D76" s="13" t="s">
        <v>39</v>
      </c>
      <c r="E76" s="53">
        <f>SUM(E65:E75)</f>
        <v>0</v>
      </c>
      <c r="F76" s="53">
        <f t="shared" ref="F76:BD76" si="9">SUM(F65:F75)</f>
        <v>0</v>
      </c>
      <c r="G76" s="53">
        <f t="shared" si="9"/>
        <v>0</v>
      </c>
      <c r="H76" s="53">
        <f t="shared" si="9"/>
        <v>0</v>
      </c>
      <c r="I76" s="53">
        <f t="shared" si="9"/>
        <v>-3.1484518164214372E-4</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0</v>
      </c>
      <c r="G77" s="54">
        <f>IF('Fixed data'!$G$19=FALSE,G64+G76,G64)</f>
        <v>0</v>
      </c>
      <c r="H77" s="54">
        <f>IF('Fixed data'!$G$19=FALSE,H64+H76,H64)</f>
        <v>0</v>
      </c>
      <c r="I77" s="54">
        <f>IF('Fixed data'!$G$19=FALSE,I64+I76,I64)</f>
        <v>5.4344830874005032E-2</v>
      </c>
      <c r="J77" s="54">
        <f>IF('Fixed data'!$G$19=FALSE,J64+J76,J64)</f>
        <v>7.5277940271967015E-3</v>
      </c>
      <c r="K77" s="54">
        <f>IF('Fixed data'!$G$19=FALSE,K64+K76,K64)</f>
        <v>7.4194804440715694E-3</v>
      </c>
      <c r="L77" s="54">
        <f>IF('Fixed data'!$G$19=FALSE,L64+L76,L64)</f>
        <v>7.3111668609464366E-3</v>
      </c>
      <c r="M77" s="54">
        <f>IF('Fixed data'!$G$19=FALSE,M64+M76,M64)</f>
        <v>7.2028532778213045E-3</v>
      </c>
      <c r="N77" s="54">
        <f>IF('Fixed data'!$G$19=FALSE,N64+N76,N64)</f>
        <v>7.0945396946961716E-3</v>
      </c>
      <c r="O77" s="54">
        <f>IF('Fixed data'!$G$19=FALSE,O64+O76,O64)</f>
        <v>6.9862261115710388E-3</v>
      </c>
      <c r="P77" s="54">
        <f>IF('Fixed data'!$G$19=FALSE,P64+P76,P64)</f>
        <v>6.8779125284459067E-3</v>
      </c>
      <c r="Q77" s="54">
        <f>IF('Fixed data'!$G$19=FALSE,Q64+Q76,Q64)</f>
        <v>6.7695989453207739E-3</v>
      </c>
      <c r="R77" s="54">
        <f>IF('Fixed data'!$G$19=FALSE,R64+R76,R64)</f>
        <v>6.6612853621956418E-3</v>
      </c>
      <c r="S77" s="54">
        <f>IF('Fixed data'!$G$19=FALSE,S64+S76,S64)</f>
        <v>6.5529717790705089E-3</v>
      </c>
      <c r="T77" s="54">
        <f>IF('Fixed data'!$G$19=FALSE,T64+T76,T64)</f>
        <v>6.4446581959453769E-3</v>
      </c>
      <c r="U77" s="54">
        <f>IF('Fixed data'!$G$19=FALSE,U64+U76,U64)</f>
        <v>6.336344612820244E-3</v>
      </c>
      <c r="V77" s="54">
        <f>IF('Fixed data'!$G$19=FALSE,V64+V76,V64)</f>
        <v>6.2280310296951111E-3</v>
      </c>
      <c r="W77" s="54">
        <f>IF('Fixed data'!$G$19=FALSE,W64+W76,W64)</f>
        <v>6.1197174465699791E-3</v>
      </c>
      <c r="X77" s="54">
        <f>IF('Fixed data'!$G$19=FALSE,X64+X76,X64)</f>
        <v>6.0114038634448471E-3</v>
      </c>
      <c r="Y77" s="54">
        <f>IF('Fixed data'!$G$19=FALSE,Y64+Y76,Y64)</f>
        <v>5.9030902803197142E-3</v>
      </c>
      <c r="Z77" s="54">
        <f>IF('Fixed data'!$G$19=FALSE,Z64+Z76,Z64)</f>
        <v>5.7947766971945813E-3</v>
      </c>
      <c r="AA77" s="54">
        <f>IF('Fixed data'!$G$19=FALSE,AA64+AA76,AA64)</f>
        <v>5.6864631140694493E-3</v>
      </c>
      <c r="AB77" s="54">
        <f>IF('Fixed data'!$G$19=FALSE,AB64+AB76,AB64)</f>
        <v>5.5781495309443164E-3</v>
      </c>
      <c r="AC77" s="54">
        <f>IF('Fixed data'!$G$19=FALSE,AC64+AC76,AC64)</f>
        <v>5.4698359478191835E-3</v>
      </c>
      <c r="AD77" s="54">
        <f>IF('Fixed data'!$G$19=FALSE,AD64+AD76,AD64)</f>
        <v>5.3615223646940515E-3</v>
      </c>
      <c r="AE77" s="54">
        <f>IF('Fixed data'!$G$19=FALSE,AE64+AE76,AE64)</f>
        <v>5.2532087815689195E-3</v>
      </c>
      <c r="AF77" s="54">
        <f>IF('Fixed data'!$G$19=FALSE,AF64+AF76,AF64)</f>
        <v>5.1448951984437866E-3</v>
      </c>
      <c r="AG77" s="54">
        <f>IF('Fixed data'!$G$19=FALSE,AG64+AG76,AG64)</f>
        <v>5.0365816153186537E-3</v>
      </c>
      <c r="AH77" s="54">
        <f>IF('Fixed data'!$G$19=FALSE,AH64+AH76,AH64)</f>
        <v>4.9282680321935217E-3</v>
      </c>
      <c r="AI77" s="54">
        <f>IF('Fixed data'!$G$19=FALSE,AI64+AI76,AI64)</f>
        <v>4.8199544490683888E-3</v>
      </c>
      <c r="AJ77" s="54">
        <f>IF('Fixed data'!$G$19=FALSE,AJ64+AJ76,AJ64)</f>
        <v>4.7116408659432559E-3</v>
      </c>
      <c r="AK77" s="54">
        <f>IF('Fixed data'!$G$19=FALSE,AK64+AK76,AK64)</f>
        <v>4.6033272828181239E-3</v>
      </c>
      <c r="AL77" s="54">
        <f>IF('Fixed data'!$G$19=FALSE,AL64+AL76,AL64)</f>
        <v>4.4950136996929919E-3</v>
      </c>
      <c r="AM77" s="54">
        <f>IF('Fixed data'!$G$19=FALSE,AM64+AM76,AM64)</f>
        <v>4.386700116567859E-3</v>
      </c>
      <c r="AN77" s="54">
        <f>IF('Fixed data'!$G$19=FALSE,AN64+AN76,AN64)</f>
        <v>4.2783865334427261E-3</v>
      </c>
      <c r="AO77" s="54">
        <f>IF('Fixed data'!$G$19=FALSE,AO64+AO76,AO64)</f>
        <v>4.1700729503175941E-3</v>
      </c>
      <c r="AP77" s="54">
        <f>IF('Fixed data'!$G$19=FALSE,AP64+AP76,AP64)</f>
        <v>4.0617593671924612E-3</v>
      </c>
      <c r="AQ77" s="54">
        <f>IF('Fixed data'!$G$19=FALSE,AQ64+AQ76,AQ64)</f>
        <v>3.9534457840673292E-3</v>
      </c>
      <c r="AR77" s="54">
        <f>IF('Fixed data'!$G$19=FALSE,AR64+AR76,AR64)</f>
        <v>3.8451322009421967E-3</v>
      </c>
      <c r="AS77" s="54">
        <f>IF('Fixed data'!$G$19=FALSE,AS64+AS76,AS64)</f>
        <v>3.7368186178170643E-3</v>
      </c>
      <c r="AT77" s="54">
        <f>IF('Fixed data'!$G$19=FALSE,AT64+AT76,AT64)</f>
        <v>3.6285050346919318E-3</v>
      </c>
      <c r="AU77" s="54">
        <f>IF('Fixed data'!$G$19=FALSE,AU64+AU76,AU64)</f>
        <v>3.5201914515667993E-3</v>
      </c>
      <c r="AV77" s="54">
        <f>IF('Fixed data'!$G$19=FALSE,AV64+AV76,AV64)</f>
        <v>3.4118778684416673E-3</v>
      </c>
      <c r="AW77" s="54">
        <f>IF('Fixed data'!$G$19=FALSE,AW64+AW76,AW64)</f>
        <v>3.3035642853165349E-3</v>
      </c>
      <c r="AX77" s="54">
        <f>IF('Fixed data'!$G$19=FALSE,AX64+AX76,AX64)</f>
        <v>3.1952507021914024E-3</v>
      </c>
      <c r="AY77" s="54">
        <f>IF('Fixed data'!$G$19=FALSE,AY64+AY76,AY64)</f>
        <v>3.08693711906627E-3</v>
      </c>
      <c r="AZ77" s="54">
        <f>IF('Fixed data'!$G$19=FALSE,AZ64+AZ76,AZ64)</f>
        <v>2.9786235359411375E-3</v>
      </c>
      <c r="BA77" s="54">
        <f>IF('Fixed data'!$G$19=FALSE,BA64+BA76,BA64)</f>
        <v>2.8703099528160051E-3</v>
      </c>
      <c r="BB77" s="54">
        <f>IF('Fixed data'!$G$19=FALSE,BB64+BB76,BB64)</f>
        <v>2.761996369690873E-3</v>
      </c>
      <c r="BC77" s="54">
        <f>IF('Fixed data'!$G$19=FALSE,BC64+BC76,BC64)</f>
        <v>-3.434752482434078E-18</v>
      </c>
      <c r="BD77" s="54">
        <f>IF('Fixed data'!$G$19=FALSE,BD64+BD76,BD64)</f>
        <v>-3.434752482434078E-18</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0</v>
      </c>
      <c r="G80" s="55">
        <f t="shared" si="10"/>
        <v>0</v>
      </c>
      <c r="H80" s="55">
        <f t="shared" si="10"/>
        <v>0</v>
      </c>
      <c r="I80" s="55">
        <f t="shared" si="10"/>
        <v>4.5756889353376913E-2</v>
      </c>
      <c r="J80" s="55">
        <f t="shared" si="10"/>
        <v>6.1238652913405698E-3</v>
      </c>
      <c r="K80" s="55">
        <f t="shared" si="10"/>
        <v>5.8316445620106216E-3</v>
      </c>
      <c r="L80" s="55">
        <f t="shared" si="10"/>
        <v>5.552184603628013E-3</v>
      </c>
      <c r="M80" s="55">
        <f t="shared" si="10"/>
        <v>5.2849565380749747E-3</v>
      </c>
      <c r="N80" s="55">
        <f t="shared" si="10"/>
        <v>5.0294526641808989E-3</v>
      </c>
      <c r="O80" s="55">
        <f t="shared" si="10"/>
        <v>4.7851856302639374E-3</v>
      </c>
      <c r="P80" s="55">
        <f t="shared" si="10"/>
        <v>4.551687638419055E-3</v>
      </c>
      <c r="Q80" s="55">
        <f t="shared" si="10"/>
        <v>4.3285096793516829E-3</v>
      </c>
      <c r="R80" s="55">
        <f t="shared" si="10"/>
        <v>4.1152207966010197E-3</v>
      </c>
      <c r="S80" s="55">
        <f t="shared" si="10"/>
        <v>3.9114073790402848E-3</v>
      </c>
      <c r="T80" s="55">
        <f t="shared" si="10"/>
        <v>3.7166724805828559E-3</v>
      </c>
      <c r="U80" s="55">
        <f t="shared" si="10"/>
        <v>3.5306351660633634E-3</v>
      </c>
      <c r="V80" s="55">
        <f t="shared" si="10"/>
        <v>3.3529298823013897E-3</v>
      </c>
      <c r="W80" s="55">
        <f t="shared" si="10"/>
        <v>3.1832058533926245E-3</v>
      </c>
      <c r="X80" s="55">
        <f t="shared" si="10"/>
        <v>3.0211264993081212E-3</v>
      </c>
      <c r="Y80" s="55">
        <f t="shared" si="10"/>
        <v>2.866368876916789E-3</v>
      </c>
      <c r="Z80" s="55">
        <f t="shared" si="10"/>
        <v>2.7186231425794121E-3</v>
      </c>
      <c r="AA80" s="55">
        <f t="shared" si="10"/>
        <v>2.5775920354944989E-3</v>
      </c>
      <c r="AB80" s="55">
        <f t="shared" si="10"/>
        <v>2.4429903810069789E-3</v>
      </c>
      <c r="AC80" s="55">
        <f t="shared" si="10"/>
        <v>2.3145446131204433E-3</v>
      </c>
      <c r="AD80" s="55">
        <f t="shared" si="10"/>
        <v>2.1919923154821246E-3</v>
      </c>
      <c r="AE80" s="55">
        <f t="shared" si="10"/>
        <v>2.0750817801372771E-3</v>
      </c>
      <c r="AF80" s="55">
        <f t="shared" si="10"/>
        <v>1.9635715833760774E-3</v>
      </c>
      <c r="AG80" s="55">
        <f t="shared" si="10"/>
        <v>1.8572301780216145E-3</v>
      </c>
      <c r="AH80" s="55">
        <f t="shared" si="10"/>
        <v>1.7558355015320443E-3</v>
      </c>
      <c r="AI80" s="55">
        <f t="shared" si="10"/>
        <v>1.9279198198892849E-3</v>
      </c>
      <c r="AJ80" s="55">
        <f t="shared" si="10"/>
        <v>1.8297046397989288E-3</v>
      </c>
      <c r="AK80" s="55">
        <f t="shared" si="10"/>
        <v>1.7355752079333663E-3</v>
      </c>
      <c r="AL80" s="55">
        <f t="shared" si="10"/>
        <v>1.6453768390459103E-3</v>
      </c>
      <c r="AM80" s="55">
        <f t="shared" si="10"/>
        <v>1.5589603925923346E-3</v>
      </c>
      <c r="AN80" s="55">
        <f t="shared" si="10"/>
        <v>1.4761820809636151E-3</v>
      </c>
      <c r="AO80" s="55">
        <f t="shared" si="10"/>
        <v>1.3969032841857981E-3</v>
      </c>
      <c r="AP80" s="55">
        <f t="shared" si="10"/>
        <v>1.3209903708729651E-3</v>
      </c>
      <c r="AQ80" s="55">
        <f t="shared" si="10"/>
        <v>1.2483145252262322E-3</v>
      </c>
      <c r="AR80" s="55">
        <f t="shared" si="10"/>
        <v>1.1787515798784745E-3</v>
      </c>
      <c r="AS80" s="55">
        <f t="shared" si="10"/>
        <v>1.1121818543910124E-3</v>
      </c>
      <c r="AT80" s="55">
        <f t="shared" si="10"/>
        <v>1.048489999214828E-3</v>
      </c>
      <c r="AU80" s="55">
        <f t="shared" si="10"/>
        <v>9.8756484493499222E-4</v>
      </c>
      <c r="AV80" s="55">
        <f t="shared" si="10"/>
        <v>9.2929925662292047E-4</v>
      </c>
      <c r="AW80" s="55">
        <f t="shared" si="10"/>
        <v>8.7358999312680131E-4</v>
      </c>
      <c r="AX80" s="55">
        <f t="shared" si="10"/>
        <v>8.2033757113610182E-4</v>
      </c>
      <c r="AY80" s="55">
        <f t="shared" si="10"/>
        <v>7.6944613386140852E-4</v>
      </c>
      <c r="AZ80" s="55">
        <f t="shared" si="10"/>
        <v>7.2082332417607682E-4</v>
      </c>
      <c r="BA80" s="55">
        <f t="shared" si="10"/>
        <v>6.743801620711752E-4</v>
      </c>
      <c r="BB80" s="55">
        <f t="shared" si="10"/>
        <v>6.3003092628008677E-4</v>
      </c>
      <c r="BC80" s="55">
        <f t="shared" si="10"/>
        <v>-7.606712219113066E-19</v>
      </c>
      <c r="BD80" s="55">
        <f t="shared" si="10"/>
        <v>-7.3851574942845301E-19</v>
      </c>
    </row>
    <row r="81" spans="1:56" x14ac:dyDescent="0.3">
      <c r="A81" s="75"/>
      <c r="B81" s="15" t="s">
        <v>18</v>
      </c>
      <c r="C81" s="15"/>
      <c r="D81" s="14" t="s">
        <v>39</v>
      </c>
      <c r="E81" s="56">
        <f>+E80</f>
        <v>0</v>
      </c>
      <c r="F81" s="56">
        <f t="shared" ref="F81:BD81" si="11">+E81+F80</f>
        <v>0</v>
      </c>
      <c r="G81" s="56">
        <f t="shared" si="11"/>
        <v>0</v>
      </c>
      <c r="H81" s="56">
        <f t="shared" si="11"/>
        <v>0</v>
      </c>
      <c r="I81" s="56">
        <f t="shared" si="11"/>
        <v>4.5756889353376913E-2</v>
      </c>
      <c r="J81" s="56">
        <f t="shared" si="11"/>
        <v>5.1880754644717482E-2</v>
      </c>
      <c r="K81" s="56">
        <f t="shared" si="11"/>
        <v>5.7712399206728104E-2</v>
      </c>
      <c r="L81" s="56">
        <f t="shared" si="11"/>
        <v>6.3264583810356115E-2</v>
      </c>
      <c r="M81" s="56">
        <f t="shared" si="11"/>
        <v>6.8549540348431096E-2</v>
      </c>
      <c r="N81" s="56">
        <f t="shared" si="11"/>
        <v>7.357899301261199E-2</v>
      </c>
      <c r="O81" s="56">
        <f t="shared" si="11"/>
        <v>7.8364178642875926E-2</v>
      </c>
      <c r="P81" s="56">
        <f t="shared" si="11"/>
        <v>8.2915866281294978E-2</v>
      </c>
      <c r="Q81" s="56">
        <f t="shared" si="11"/>
        <v>8.7244375960646658E-2</v>
      </c>
      <c r="R81" s="56">
        <f t="shared" si="11"/>
        <v>9.1359596757247682E-2</v>
      </c>
      <c r="S81" s="56">
        <f t="shared" si="11"/>
        <v>9.5271004136287973E-2</v>
      </c>
      <c r="T81" s="56">
        <f t="shared" si="11"/>
        <v>9.8987676616870829E-2</v>
      </c>
      <c r="U81" s="56">
        <f t="shared" si="11"/>
        <v>0.10251831178293419</v>
      </c>
      <c r="V81" s="56">
        <f t="shared" si="11"/>
        <v>0.10587124166523558</v>
      </c>
      <c r="W81" s="56">
        <f t="shared" si="11"/>
        <v>0.10905444751862821</v>
      </c>
      <c r="X81" s="56">
        <f t="shared" si="11"/>
        <v>0.11207557401793633</v>
      </c>
      <c r="Y81" s="56">
        <f t="shared" si="11"/>
        <v>0.11494194289485311</v>
      </c>
      <c r="Z81" s="56">
        <f t="shared" si="11"/>
        <v>0.11766056603743252</v>
      </c>
      <c r="AA81" s="56">
        <f t="shared" si="11"/>
        <v>0.12023815807292702</v>
      </c>
      <c r="AB81" s="56">
        <f t="shared" si="11"/>
        <v>0.12268114845393401</v>
      </c>
      <c r="AC81" s="56">
        <f t="shared" si="11"/>
        <v>0.12499569306705445</v>
      </c>
      <c r="AD81" s="56">
        <f t="shared" si="11"/>
        <v>0.12718768538253658</v>
      </c>
      <c r="AE81" s="56">
        <f t="shared" si="11"/>
        <v>0.12926276716267385</v>
      </c>
      <c r="AF81" s="56">
        <f t="shared" si="11"/>
        <v>0.13122633874604991</v>
      </c>
      <c r="AG81" s="56">
        <f t="shared" si="11"/>
        <v>0.13308356892407153</v>
      </c>
      <c r="AH81" s="56">
        <f t="shared" si="11"/>
        <v>0.13483940442560358</v>
      </c>
      <c r="AI81" s="56">
        <f t="shared" si="11"/>
        <v>0.13676732424549287</v>
      </c>
      <c r="AJ81" s="56">
        <f t="shared" si="11"/>
        <v>0.1385970288852918</v>
      </c>
      <c r="AK81" s="56">
        <f t="shared" si="11"/>
        <v>0.14033260409322515</v>
      </c>
      <c r="AL81" s="56">
        <f t="shared" si="11"/>
        <v>0.14197798093227107</v>
      </c>
      <c r="AM81" s="56">
        <f t="shared" si="11"/>
        <v>0.14353694132486342</v>
      </c>
      <c r="AN81" s="56">
        <f t="shared" si="11"/>
        <v>0.14501312340582703</v>
      </c>
      <c r="AO81" s="56">
        <f t="shared" si="11"/>
        <v>0.14641002669001282</v>
      </c>
      <c r="AP81" s="56">
        <f t="shared" si="11"/>
        <v>0.14773101706088579</v>
      </c>
      <c r="AQ81" s="56">
        <f t="shared" si="11"/>
        <v>0.14897933158611201</v>
      </c>
      <c r="AR81" s="56">
        <f t="shared" si="11"/>
        <v>0.1501580831659905</v>
      </c>
      <c r="AS81" s="56">
        <f t="shared" si="11"/>
        <v>0.15127026502038152</v>
      </c>
      <c r="AT81" s="56">
        <f t="shared" si="11"/>
        <v>0.15231875501959635</v>
      </c>
      <c r="AU81" s="56">
        <f t="shared" si="11"/>
        <v>0.15330631986453133</v>
      </c>
      <c r="AV81" s="56">
        <f t="shared" si="11"/>
        <v>0.15423561912115424</v>
      </c>
      <c r="AW81" s="56">
        <f t="shared" si="11"/>
        <v>0.15510920911428105</v>
      </c>
      <c r="AX81" s="56">
        <f t="shared" si="11"/>
        <v>0.15592954668541717</v>
      </c>
      <c r="AY81" s="56">
        <f t="shared" si="11"/>
        <v>0.15669899281927857</v>
      </c>
      <c r="AZ81" s="56">
        <f t="shared" si="11"/>
        <v>0.15741981614345466</v>
      </c>
      <c r="BA81" s="56">
        <f t="shared" si="11"/>
        <v>0.15809419630552582</v>
      </c>
      <c r="BB81" s="56">
        <f t="shared" si="11"/>
        <v>0.1587242272318059</v>
      </c>
      <c r="BC81" s="56">
        <f t="shared" si="11"/>
        <v>0.1587242272318059</v>
      </c>
      <c r="BD81" s="56">
        <f t="shared" si="11"/>
        <v>0.1587242272318059</v>
      </c>
    </row>
    <row r="82" spans="1:56" x14ac:dyDescent="0.3">
      <c r="A82" s="75"/>
      <c r="B82" s="14"/>
    </row>
    <row r="83" spans="1:56" x14ac:dyDescent="0.3">
      <c r="A83" s="75"/>
      <c r="E83" s="5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320</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07"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07"/>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07"/>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07"/>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07"/>
      <c r="B90" s="4" t="s">
        <v>330</v>
      </c>
      <c r="D90" s="4" t="s">
        <v>88</v>
      </c>
      <c r="E90" s="38"/>
      <c r="F90" s="38"/>
      <c r="G90" s="38"/>
      <c r="H90" s="38"/>
      <c r="I90" s="171">
        <f>-'Workings baseline'!P9--'Workings Option 1'!P10</f>
        <v>-34.084867329034516</v>
      </c>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07"/>
      <c r="B91" s="4" t="s">
        <v>331</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07"/>
      <c r="B92" s="4" t="s">
        <v>332</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07"/>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333</v>
      </c>
    </row>
    <row r="97" spans="1:3" x14ac:dyDescent="0.3">
      <c r="B97" s="70" t="s">
        <v>153</v>
      </c>
    </row>
    <row r="98" spans="1:3" x14ac:dyDescent="0.3">
      <c r="B98" s="4" t="s">
        <v>317</v>
      </c>
    </row>
    <row r="99" spans="1:3" x14ac:dyDescent="0.3">
      <c r="B99" s="4" t="s">
        <v>335</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318</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B14" xr:uid="{00000000-0002-0000-0700-000000000000}">
      <formula1>$B$170:$B$214</formula1>
    </dataValidation>
    <dataValidation type="list" allowBlank="1" showInputMessage="1" showErrorMessage="1" sqref="B15:B24" xr:uid="{00000000-0002-0000-0700-000001000000}">
      <formula1>$B$170:$B$216</formula1>
    </dataValidation>
  </dataValidations>
  <hyperlinks>
    <hyperlink ref="B97" r:id="rId1" xr:uid="{00000000-0004-0000-0700-000000000000}"/>
    <hyperlink ref="B100" r:id="rId2" xr:uid="{00000000-0004-0000-07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59107C5-B401-4A16-BB12-3D243B9D13F0}">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efb98dbe-6680-48eb-ac67-85b3a61e7855"/>
    <ds:schemaRef ds:uri="eecedeb9-13b3-4e62-b003-046c92e1668a"/>
    <ds:schemaRef ds:uri="http://purl.org/dc/elements/1.1/"/>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3.xml><?xml version="1.0" encoding="utf-8"?>
<ds:datastoreItem xmlns:ds="http://schemas.openxmlformats.org/officeDocument/2006/customXml" ds:itemID="{215976EE-BC0E-49E4-8A34-08E2478D0010}">
  <ds:schemaRefs>
    <ds:schemaRef ds:uri="office.server.policy"/>
  </ds:schemaRefs>
</ds:datastoreItem>
</file>

<file path=customXml/itemProps4.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version control</vt:lpstr>
      <vt:lpstr>Guidance</vt:lpstr>
      <vt:lpstr>Option summary</vt:lpstr>
      <vt:lpstr>Fixed data</vt:lpstr>
      <vt:lpstr>Baseline </vt:lpstr>
      <vt:lpstr>Workings baseline</vt:lpstr>
      <vt:lpstr>Workings Option 1</vt:lpstr>
      <vt:lpstr>Baseline Scenario</vt:lpstr>
      <vt:lpstr>Option 1 (Hybrids)</vt:lpstr>
      <vt:lpstr>'Baseline Scenario'!Print_Area</vt:lpstr>
      <vt:lpstr>'Option 1 (Hybrids)'!Print_Area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2015-10-02T14:59:32Z</cp:lastPrinted>
  <dcterms:created xsi:type="dcterms:W3CDTF">2012-02-15T20:11:21Z</dcterms:created>
  <dcterms:modified xsi:type="dcterms:W3CDTF">2020-07-14T09:20:25Z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