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20_21\E6\Forestry Mulcher\"/>
    </mc:Choice>
  </mc:AlternateContent>
  <xr:revisionPtr revIDLastSave="0" documentId="13_ncr:1_{8DD5D836-ECF1-4CC7-9DC3-1803F7A2F475}" xr6:coauthVersionLast="41" xr6:coauthVersionMax="41" xr10:uidLastSave="{00000000-0000-0000-0000-000000000000}"/>
  <bookViews>
    <workbookView xWindow="-120" yWindow="-120" windowWidth="25440" windowHeight="15390" tabRatio="779" activeTab="4" xr2:uid="{00000000-000D-0000-FFFF-FFFF00000000}"/>
  </bookViews>
  <sheets>
    <sheet name="version control" sheetId="30" r:id="rId1"/>
    <sheet name="Guidance" sheetId="28" r:id="rId2"/>
    <sheet name="Option summary" sheetId="29" r:id="rId3"/>
    <sheet name="Fixed data" sheetId="20" r:id="rId4"/>
    <sheet name="Workings baseline" sheetId="27" r:id="rId5"/>
    <sheet name="Option 1 (Baseline) Hand Fell" sheetId="33" r:id="rId6"/>
    <sheet name="Option 2 Mulcher" sheetId="34" r:id="rId7"/>
    <sheet name="Workings template" sheetId="32" r:id="rId8"/>
  </sheets>
  <definedNames>
    <definedName name="_xlnm.Print_Area" localSheetId="5">'Option 1 (Baseline) Hand Fell'!$A$1:$AB$104</definedName>
    <definedName name="_xlnm.Print_Area" localSheetId="6">'Option 2 Mulcher'!$A$1:$AB$104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91" i="27" l="1"/>
  <c r="N90" i="27"/>
  <c r="N93" i="27" l="1"/>
  <c r="J13" i="34"/>
  <c r="J13" i="33"/>
  <c r="M86" i="27"/>
  <c r="M85" i="27"/>
  <c r="M84" i="27"/>
  <c r="M83" i="27"/>
  <c r="M82" i="27"/>
  <c r="M76" i="27"/>
  <c r="M77" i="27"/>
  <c r="M78" i="27"/>
  <c r="M79" i="27"/>
  <c r="M80" i="27"/>
  <c r="M81" i="27"/>
  <c r="M75" i="27"/>
  <c r="L87" i="27"/>
  <c r="L76" i="27"/>
  <c r="L77" i="27"/>
  <c r="L78" i="27"/>
  <c r="L79" i="27"/>
  <c r="L80" i="27"/>
  <c r="L81" i="27"/>
  <c r="L82" i="27"/>
  <c r="L83" i="27"/>
  <c r="L84" i="27"/>
  <c r="L85" i="27"/>
  <c r="L86" i="27"/>
  <c r="L75" i="27"/>
  <c r="U85" i="27"/>
  <c r="M87" i="27" l="1"/>
  <c r="R87" i="27" l="1"/>
  <c r="U76" i="27"/>
  <c r="U77" i="27"/>
  <c r="U78" i="27"/>
  <c r="U79" i="27"/>
  <c r="U80" i="27"/>
  <c r="U81" i="27"/>
  <c r="U82" i="27"/>
  <c r="U83" i="27"/>
  <c r="U84" i="27"/>
  <c r="U86" i="27"/>
  <c r="S87" i="27"/>
  <c r="T87" i="27"/>
  <c r="Q87" i="27"/>
  <c r="I87" i="27"/>
  <c r="J87" i="27"/>
  <c r="K87" i="27"/>
  <c r="H87" i="27"/>
  <c r="U75" i="27"/>
  <c r="U87" i="27" l="1"/>
  <c r="I13" i="34"/>
  <c r="I13" i="33"/>
  <c r="H13" i="34" l="1"/>
  <c r="H13" i="33"/>
  <c r="G13" i="34" l="1"/>
  <c r="G13" i="33"/>
  <c r="L8" i="27" l="1"/>
  <c r="L9" i="27"/>
  <c r="L10" i="27"/>
  <c r="L11" i="27"/>
  <c r="L12" i="27"/>
  <c r="L13" i="27"/>
  <c r="L14" i="27"/>
  <c r="L15" i="27"/>
  <c r="L16" i="27"/>
  <c r="L17" i="27"/>
  <c r="L18" i="27"/>
  <c r="L7" i="27" l="1"/>
  <c r="H19" i="27"/>
  <c r="I19" i="27"/>
  <c r="K19" i="27"/>
  <c r="J19" i="27"/>
  <c r="F13" i="34" l="1"/>
  <c r="L19" i="27"/>
  <c r="F13" i="33"/>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E68" i="33" s="1"/>
  <c r="G7" i="20"/>
  <c r="E67" i="33" s="1"/>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W26" i="34"/>
  <c r="AW28" i="34" s="1"/>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AG34"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BA33"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F68"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J28" i="34" s="1"/>
  <c r="J29" i="34" s="1"/>
  <c r="V26" i="34"/>
  <c r="V28" i="34" s="1"/>
  <c r="AH26" i="34"/>
  <c r="AH28" i="34" s="1"/>
  <c r="AT26" i="34"/>
  <c r="AT28" i="34" s="1"/>
  <c r="AT29" i="34" s="1"/>
  <c r="M26" i="34"/>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R37" i="33" s="1"/>
  <c r="AJ26" i="33"/>
  <c r="AJ28" i="33" s="1"/>
  <c r="AV26" i="33"/>
  <c r="AV28" i="33" s="1"/>
  <c r="F67" i="33"/>
  <c r="R67" i="33"/>
  <c r="AD67" i="33"/>
  <c r="AP67" i="33"/>
  <c r="BB67" i="33"/>
  <c r="K67" i="34"/>
  <c r="W67" i="34"/>
  <c r="AI67" i="34"/>
  <c r="AU67" i="34"/>
  <c r="M26" i="33"/>
  <c r="M28" i="33" s="1"/>
  <c r="M29" i="33" s="1"/>
  <c r="AK26" i="33"/>
  <c r="AK28" i="33" s="1"/>
  <c r="AB26" i="34"/>
  <c r="AB28" i="34" s="1"/>
  <c r="AB29" i="34" s="1"/>
  <c r="AE26" i="34"/>
  <c r="AE28" i="34" s="1"/>
  <c r="AE29" i="34" s="1"/>
  <c r="L67" i="34"/>
  <c r="X67" i="34"/>
  <c r="AJ67" i="34"/>
  <c r="AV67" i="34"/>
  <c r="AF69" i="34"/>
  <c r="AS69" i="34"/>
  <c r="Z26" i="33"/>
  <c r="Z28" i="33" s="1"/>
  <c r="Z29" i="33" s="1"/>
  <c r="Q26" i="34"/>
  <c r="Q28" i="34" s="1"/>
  <c r="AO26" i="34"/>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AP28" i="34"/>
  <c r="AO28" i="34"/>
  <c r="AY33" i="34"/>
  <c r="AJ33" i="34"/>
  <c r="AD33" i="34"/>
  <c r="AM33" i="34"/>
  <c r="X33" i="34"/>
  <c r="Q33" i="34"/>
  <c r="AX33" i="34"/>
  <c r="R33" i="34"/>
  <c r="M28" i="34"/>
  <c r="M29" i="34" s="1"/>
  <c r="AW49" i="34"/>
  <c r="AX49" i="34"/>
  <c r="AY49" i="34"/>
  <c r="AZ49" i="34"/>
  <c r="BA49" i="34"/>
  <c r="BB49" i="34"/>
  <c r="BC49" i="34"/>
  <c r="BD49" i="34"/>
  <c r="H29" i="34"/>
  <c r="AV29" i="34"/>
  <c r="K28" i="34"/>
  <c r="K29" i="34" s="1"/>
  <c r="AQ28" i="34"/>
  <c r="AQ29" i="34" s="1"/>
  <c r="F26" i="33"/>
  <c r="F28" i="33" s="1"/>
  <c r="AI31" i="33" s="1"/>
  <c r="P28" i="33"/>
  <c r="P29" i="33" s="1"/>
  <c r="AO54" i="33"/>
  <c r="BB54" i="33"/>
  <c r="AK54" i="33"/>
  <c r="BA37" i="33"/>
  <c r="AL37" i="33"/>
  <c r="P37" i="33"/>
  <c r="AF28" i="33"/>
  <c r="AF29" i="33" s="1"/>
  <c r="AW49" i="33"/>
  <c r="AG49" i="33"/>
  <c r="AX49" i="33"/>
  <c r="AH49" i="33"/>
  <c r="AY49" i="33"/>
  <c r="AI49" i="33"/>
  <c r="AZ49" i="33"/>
  <c r="AJ49" i="33"/>
  <c r="BC49" i="33"/>
  <c r="AM49" i="33"/>
  <c r="BD49" i="33"/>
  <c r="AN49" i="33"/>
  <c r="W45" i="33"/>
  <c r="BA45"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P33" i="33"/>
  <c r="S26" i="33"/>
  <c r="AA26" i="33"/>
  <c r="AQ26" i="33"/>
  <c r="W29" i="33"/>
  <c r="I33" i="33"/>
  <c r="R40" i="33"/>
  <c r="AI42" i="33"/>
  <c r="Z39" i="33"/>
  <c r="Q40" i="33"/>
  <c r="AH55" i="33"/>
  <c r="AW48" i="33"/>
  <c r="AI48" i="33"/>
  <c r="AJ48" i="33"/>
  <c r="X48" i="33"/>
  <c r="AS50" i="33"/>
  <c r="X33" i="33"/>
  <c r="AK49" i="33"/>
  <c r="AD49" i="33"/>
  <c r="AM29" i="33"/>
  <c r="Y33" i="33"/>
  <c r="S39" i="33"/>
  <c r="AM50" i="33"/>
  <c r="AU33" i="33"/>
  <c r="AP39" i="33"/>
  <c r="AC49" i="33"/>
  <c r="AY33" i="33"/>
  <c r="AI33" i="33"/>
  <c r="S33" i="33"/>
  <c r="AZ33" i="33"/>
  <c r="AJ33" i="33"/>
  <c r="T33" i="33"/>
  <c r="BA33" i="33"/>
  <c r="AC33" i="33"/>
  <c r="M33" i="33"/>
  <c r="AT33" i="33"/>
  <c r="AD33" i="33"/>
  <c r="N33" i="33"/>
  <c r="AO33" i="33"/>
  <c r="AX33" i="33"/>
  <c r="AH33" i="33"/>
  <c r="R33" i="33"/>
  <c r="BB55" i="33"/>
  <c r="AL55" i="33"/>
  <c r="AU55" i="33"/>
  <c r="AE55" i="33"/>
  <c r="AV55" i="33"/>
  <c r="AF55" i="33"/>
  <c r="AO55" i="33"/>
  <c r="AZ55" i="33"/>
  <c r="AJ55" i="33"/>
  <c r="AS55" i="33"/>
  <c r="AR29" i="33"/>
  <c r="K26" i="33"/>
  <c r="AI26" i="33"/>
  <c r="N29" i="33"/>
  <c r="X29" i="33"/>
  <c r="AP42" i="33"/>
  <c r="AP55" i="33"/>
  <c r="AT49" i="33"/>
  <c r="AI55" i="33"/>
  <c r="AQ12" i="20"/>
  <c r="BF12" i="20"/>
  <c r="BD12" i="20"/>
  <c r="D78" i="20"/>
  <c r="B31" i="20" s="1"/>
  <c r="BG12" i="20"/>
  <c r="BE12" i="20"/>
  <c r="BC12" i="20"/>
  <c r="BA12" i="20"/>
  <c r="AY12" i="20"/>
  <c r="AW12" i="20"/>
  <c r="AU12" i="20"/>
  <c r="AS12" i="20"/>
  <c r="BB12" i="20"/>
  <c r="AZ12" i="20"/>
  <c r="AX12" i="20"/>
  <c r="AV12" i="20"/>
  <c r="AT12" i="20"/>
  <c r="AR12" i="20"/>
  <c r="AY31" i="33" l="1"/>
  <c r="AH33" i="34"/>
  <c r="AV33" i="34"/>
  <c r="S33" i="34"/>
  <c r="AG33" i="34"/>
  <c r="U33" i="34"/>
  <c r="AW33" i="34"/>
  <c r="AC34" i="33"/>
  <c r="X34" i="33"/>
  <c r="J32" i="33"/>
  <c r="AR34" i="33"/>
  <c r="N34" i="33"/>
  <c r="O34" i="33"/>
  <c r="AT34" i="33"/>
  <c r="AU34" i="33"/>
  <c r="AZ48" i="33"/>
  <c r="U37" i="33"/>
  <c r="AD48" i="33"/>
  <c r="J34" i="33"/>
  <c r="AN48" i="33"/>
  <c r="AY48" i="33"/>
  <c r="AN37" i="33"/>
  <c r="AI37" i="33"/>
  <c r="AP34" i="33"/>
  <c r="BD48" i="33"/>
  <c r="AH48" i="33"/>
  <c r="S34" i="33"/>
  <c r="Z37" i="33"/>
  <c r="AM48" i="33"/>
  <c r="AX48" i="33"/>
  <c r="AT48" i="33"/>
  <c r="Q37" i="33"/>
  <c r="BC48" i="33"/>
  <c r="AG48" i="33"/>
  <c r="AW37" i="33"/>
  <c r="AC50" i="33"/>
  <c r="AP50" i="33"/>
  <c r="AK45" i="33"/>
  <c r="AV45" i="33"/>
  <c r="BC50" i="33"/>
  <c r="AR45" i="33"/>
  <c r="AQ45" i="33"/>
  <c r="AB50" i="33"/>
  <c r="AH45" i="33"/>
  <c r="AM45" i="33"/>
  <c r="AY45" i="33"/>
  <c r="AD45" i="33"/>
  <c r="BB50" i="33"/>
  <c r="AX45" i="33"/>
  <c r="AA50" i="33"/>
  <c r="AT45" i="33"/>
  <c r="AW45" i="33"/>
  <c r="AB45" i="33"/>
  <c r="AR50" i="33"/>
  <c r="AJ29" i="33"/>
  <c r="BC45" i="33"/>
  <c r="AO50" i="33"/>
  <c r="AG45" i="33"/>
  <c r="AI45" i="33"/>
  <c r="AF50" i="33"/>
  <c r="AQ50" i="33"/>
  <c r="AA45" i="33"/>
  <c r="AV50" i="33"/>
  <c r="Z50" i="33"/>
  <c r="U45" i="33"/>
  <c r="AF45" i="33"/>
  <c r="AM37" i="33"/>
  <c r="Z32" i="33"/>
  <c r="I32" i="33"/>
  <c r="AG32" i="33"/>
  <c r="AW32" i="33"/>
  <c r="AK32" i="33"/>
  <c r="AQ32" i="33"/>
  <c r="AP32" i="33"/>
  <c r="P32" i="33"/>
  <c r="AI32" i="33"/>
  <c r="V32" i="33"/>
  <c r="AE32" i="33"/>
  <c r="G29" i="33"/>
  <c r="AC32" i="33"/>
  <c r="U32" i="33"/>
  <c r="AF32" i="33"/>
  <c r="AB32" i="33"/>
  <c r="AV32" i="33"/>
  <c r="O32" i="33"/>
  <c r="AR32" i="33"/>
  <c r="AL32" i="33"/>
  <c r="AU32" i="33"/>
  <c r="AF31" i="33"/>
  <c r="R31" i="33"/>
  <c r="AW31" i="33"/>
  <c r="L31" i="33"/>
  <c r="F29" i="33"/>
  <c r="AM31" i="33"/>
  <c r="X31" i="33"/>
  <c r="AU31" i="33"/>
  <c r="AD31" i="33"/>
  <c r="V31" i="33"/>
  <c r="P31" i="33"/>
  <c r="AP31" i="33"/>
  <c r="U31" i="33"/>
  <c r="AB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BD76" i="34" s="1"/>
  <c r="AY66" i="34"/>
  <c r="AY66" i="33"/>
  <c r="AY76" i="33" s="1"/>
  <c r="AM76" i="34"/>
  <c r="BA66" i="33"/>
  <c r="BA76" i="33" s="1"/>
  <c r="BA66" i="34"/>
  <c r="BA76" i="34" s="1"/>
  <c r="AN31" i="33"/>
  <c r="AO31" i="33"/>
  <c r="AL31" i="33"/>
  <c r="M31" i="33"/>
  <c r="AY76" i="34"/>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AK41" i="34"/>
  <c r="U41" i="34"/>
  <c r="U60" i="34" s="1"/>
  <c r="AT41" i="34"/>
  <c r="AD41" i="34"/>
  <c r="AD60" i="34" s="1"/>
  <c r="BC41" i="34"/>
  <c r="AM41" i="34"/>
  <c r="AM60" i="34" s="1"/>
  <c r="W41" i="34"/>
  <c r="AV41" i="34"/>
  <c r="AF41" i="34"/>
  <c r="AW41" i="34"/>
  <c r="AW60" i="34" s="1"/>
  <c r="AG41" i="34"/>
  <c r="Q41" i="34"/>
  <c r="Q60" i="34" s="1"/>
  <c r="AP41" i="34"/>
  <c r="AP60" i="34" s="1"/>
  <c r="Z41" i="34"/>
  <c r="Z60" i="34" s="1"/>
  <c r="AY41" i="34"/>
  <c r="AY60" i="34" s="1"/>
  <c r="AI41" i="34"/>
  <c r="S41" i="34"/>
  <c r="AR41" i="34"/>
  <c r="AB41" i="34"/>
  <c r="AB60" i="34" s="1"/>
  <c r="AC41" i="34"/>
  <c r="AC60" i="34" s="1"/>
  <c r="AL41" i="34"/>
  <c r="AU41" i="34"/>
  <c r="BD41" i="34"/>
  <c r="X41" i="34"/>
  <c r="X60" i="34" s="1"/>
  <c r="Y41" i="34"/>
  <c r="AH41" i="34"/>
  <c r="AQ41" i="34"/>
  <c r="AQ60" i="34" s="1"/>
  <c r="AZ41" i="34"/>
  <c r="T41" i="34"/>
  <c r="T60" i="34" s="1"/>
  <c r="AS41" i="34"/>
  <c r="BB41" i="34"/>
  <c r="V41" i="34"/>
  <c r="AE41" i="34"/>
  <c r="AN41" i="34"/>
  <c r="AN60" i="34" s="1"/>
  <c r="AO41" i="34"/>
  <c r="AX41" i="34"/>
  <c r="R41" i="34"/>
  <c r="AA41" i="34"/>
  <c r="AJ41" i="34"/>
  <c r="AS57" i="34"/>
  <c r="BB57" i="34"/>
  <c r="AL57" i="34"/>
  <c r="AU57" i="34"/>
  <c r="BD57" i="34"/>
  <c r="BD60" i="34" s="1"/>
  <c r="AN57" i="34"/>
  <c r="BA57" i="34"/>
  <c r="AT57" i="34"/>
  <c r="AT60" i="34" s="1"/>
  <c r="AM57" i="34"/>
  <c r="AW57" i="34"/>
  <c r="AG57" i="34"/>
  <c r="AG60" i="34" s="1"/>
  <c r="AP57" i="34"/>
  <c r="AY57" i="34"/>
  <c r="AI57" i="34"/>
  <c r="AR57" i="34"/>
  <c r="AR60" i="34" s="1"/>
  <c r="AK57" i="34"/>
  <c r="AK60" i="34" s="1"/>
  <c r="AV57" i="34"/>
  <c r="AX57" i="34"/>
  <c r="AQ57" i="34"/>
  <c r="AJ57" i="34"/>
  <c r="AJ60" i="34" s="1"/>
  <c r="BC57" i="34"/>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G60" i="34"/>
  <c r="R60" i="34"/>
  <c r="K60" i="34"/>
  <c r="O60" i="34"/>
  <c r="AO60" i="34"/>
  <c r="E63" i="34"/>
  <c r="E64" i="34" s="1"/>
  <c r="F61" i="34"/>
  <c r="BB60" i="34"/>
  <c r="J60" i="34"/>
  <c r="Y60" i="34"/>
  <c r="AL60" i="34"/>
  <c r="AF60" i="34"/>
  <c r="L60" i="34"/>
  <c r="I60" i="34"/>
  <c r="M60" i="34"/>
  <c r="V60" i="34"/>
  <c r="AA60" i="34"/>
  <c r="P60" i="34"/>
  <c r="AE60" i="34"/>
  <c r="N60" i="34"/>
  <c r="S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P36" i="33"/>
  <c r="P60" i="33" s="1"/>
  <c r="AW36" i="33"/>
  <c r="AO36" i="33"/>
  <c r="AG36" i="33"/>
  <c r="Y36" i="33"/>
  <c r="Q36" i="33"/>
  <c r="Q60" i="33" s="1"/>
  <c r="AX36" i="33"/>
  <c r="AP36" i="33"/>
  <c r="AH36" i="33"/>
  <c r="Z36" i="33"/>
  <c r="R36" i="33"/>
  <c r="R60" i="33" s="1"/>
  <c r="BA36" i="33"/>
  <c r="AS36" i="33"/>
  <c r="AK36" i="33"/>
  <c r="AC36" i="33"/>
  <c r="U36" i="33"/>
  <c r="M36" i="33"/>
  <c r="M60" i="33" s="1"/>
  <c r="BB36" i="33"/>
  <c r="AT36" i="33"/>
  <c r="AL36" i="33"/>
  <c r="AD36" i="33"/>
  <c r="V36" i="33"/>
  <c r="N36" i="33"/>
  <c r="N60" i="33" s="1"/>
  <c r="AJ36" i="33"/>
  <c r="AQ36" i="33"/>
  <c r="AZ36" i="33"/>
  <c r="T36" i="33"/>
  <c r="AR36" i="33"/>
  <c r="AY36" i="33"/>
  <c r="AA36" i="33"/>
  <c r="AB36" i="33"/>
  <c r="AI36" i="33"/>
  <c r="L36" i="33"/>
  <c r="L60" i="33" s="1"/>
  <c r="S36" i="33"/>
  <c r="S60" i="33" s="1"/>
  <c r="AA29" i="33"/>
  <c r="D41" i="20"/>
  <c r="H12" i="20"/>
  <c r="V60" i="33" l="1"/>
  <c r="AR60" i="33"/>
  <c r="AK60" i="33"/>
  <c r="X60" i="33"/>
  <c r="AV60" i="34"/>
  <c r="BA60" i="34"/>
  <c r="BC60" i="34"/>
  <c r="AA60" i="33"/>
  <c r="AW60" i="33"/>
  <c r="AX60" i="34"/>
  <c r="AU60" i="34"/>
  <c r="AZ60" i="34"/>
  <c r="AG60" i="33"/>
  <c r="AI60" i="34"/>
  <c r="AS60" i="34"/>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I77" i="34" s="1"/>
  <c r="I80" i="34" s="1"/>
  <c r="J62" i="34"/>
  <c r="K61" i="34" s="1"/>
  <c r="K63" i="33"/>
  <c r="K64" i="33" s="1"/>
  <c r="L62" i="33"/>
  <c r="M61" i="33" s="1"/>
  <c r="D46" i="20"/>
  <c r="M12" i="20"/>
  <c r="I81" i="34" l="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L77" i="34" s="1"/>
  <c r="L80" i="34" s="1"/>
  <c r="M62" i="34"/>
  <c r="N61" i="34" s="1"/>
  <c r="N63" i="33"/>
  <c r="N64" i="33" s="1"/>
  <c r="O62" i="33"/>
  <c r="P61" i="33" s="1"/>
  <c r="D49" i="20"/>
  <c r="P12" i="20"/>
  <c r="L81" i="34" l="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D56" i="20"/>
  <c r="W12" i="20"/>
  <c r="S81" i="34" l="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Q81" i="34" s="1"/>
  <c r="C6" i="34" s="1"/>
  <c r="I29" i="29" s="1"/>
  <c r="AR62" i="34"/>
  <c r="AS61" i="34" s="1"/>
  <c r="AT62" i="33"/>
  <c r="AU61" i="33" s="1"/>
  <c r="AR63" i="34" l="1"/>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Williams, Rhys (Future Networks)</author>
    <author>Simpson, Alannah</author>
  </authors>
  <commentList>
    <comment ref="J7" authorId="0" shapeId="0" xr:uid="{00000000-0006-0000-0400-000001000000}">
      <text>
        <r>
          <rPr>
            <b/>
            <sz val="9"/>
            <color indexed="81"/>
            <rFont val="Tahoma"/>
            <family val="2"/>
          </rPr>
          <t>Williams, Rhys (Future Networks):</t>
        </r>
        <r>
          <rPr>
            <sz val="9"/>
            <color indexed="81"/>
            <rFont val="Tahoma"/>
            <family val="2"/>
          </rPr>
          <t xml:space="preserve">
10% of NIA project costs have been included as 90% is funded through innovation
</t>
        </r>
      </text>
    </comment>
    <comment ref="L7" authorId="0" shapeId="0" xr:uid="{00000000-0006-0000-0400-000002000000}">
      <text>
        <r>
          <rPr>
            <b/>
            <sz val="9"/>
            <color indexed="81"/>
            <rFont val="Tahoma"/>
            <family val="2"/>
          </rPr>
          <t>Williams, Rhys (Future Networks):</t>
        </r>
        <r>
          <rPr>
            <sz val="9"/>
            <color indexed="81"/>
            <rFont val="Tahoma"/>
            <family val="2"/>
          </rPr>
          <t xml:space="preserve">
Total NIA savings have been input into April to show benefits accrued during the NIA project</t>
        </r>
      </text>
    </comment>
    <comment ref="L74" authorId="1" shapeId="0" xr:uid="{8F328D0F-A61D-4538-B736-76F4AAC5A52E}">
      <text>
        <r>
          <rPr>
            <b/>
            <sz val="9"/>
            <color indexed="81"/>
            <rFont val="Tahoma"/>
            <family val="2"/>
          </rPr>
          <t>Simpson, Alannah:</t>
        </r>
        <r>
          <rPr>
            <sz val="9"/>
            <color indexed="81"/>
            <rFont val="Tahoma"/>
            <family val="2"/>
          </rPr>
          <t xml:space="preserve">
Distribution charge transmission for cost of using machines (fuel/labour/parts) when clearing transmission spans</t>
        </r>
      </text>
    </comment>
    <comment ref="J81" authorId="1" shapeId="0" xr:uid="{851EE0B5-219B-4903-BBAA-C7B184FA8A4A}">
      <text>
        <r>
          <rPr>
            <b/>
            <sz val="9"/>
            <color indexed="81"/>
            <rFont val="Tahoma"/>
            <family val="2"/>
          </rPr>
          <t>Simpson, Alannah:</t>
        </r>
        <r>
          <rPr>
            <sz val="9"/>
            <color indexed="81"/>
            <rFont val="Tahoma"/>
            <family val="2"/>
          </rPr>
          <t xml:space="preserve">
purchase of 2 x Robocut machines</t>
        </r>
      </text>
    </comment>
    <comment ref="S85" authorId="1" shapeId="0" xr:uid="{D12A05D9-E4B3-4879-BB9D-13B48327E9F0}">
      <text>
        <r>
          <rPr>
            <b/>
            <sz val="9"/>
            <color indexed="81"/>
            <rFont val="Tahoma"/>
            <family val="2"/>
          </rPr>
          <t>Simpson, Alannah:</t>
        </r>
        <r>
          <rPr>
            <sz val="9"/>
            <color indexed="81"/>
            <rFont val="Tahoma"/>
            <family val="2"/>
          </rPr>
          <t xml:space="preserve">
new mulcher teeth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<sst xmlns="http://schemas.openxmlformats.org/spreadsheetml/2006/main" count="757" uniqueCount="369">
  <si>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</si>
  <si>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</si>
  <si>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</si>
  <si>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</si>
  <si>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</si>
  <si>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</si>
  <si>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</si>
  <si>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</si>
  <si>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</si>
  <si>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</si>
  <si>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</si>
  <si>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</si>
  <si>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</si>
  <si>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</si>
  <si>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</si>
  <si>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</si>
  <si>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</si>
  <si>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</si>
  <si>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</si>
  <si>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</si>
  <si>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</si>
  <si>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</si>
  <si>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</si>
  <si>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</si>
  <si>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</si>
  <si>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</si>
  <si>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</si>
  <si>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</si>
  <si>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</si>
  <si>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</si>
  <si>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</si>
  <si>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</si>
  <si>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</si>
  <si>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</si>
  <si>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</si>
  <si>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</si>
  <si>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</si>
  <si>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</si>
  <si>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</si>
  <si>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</si>
  <si>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</si>
  <si>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</si>
  <si>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</si>
  <si>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</si>
  <si>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</si>
  <si>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</si>
  <si>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</si>
  <si>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</si>
  <si>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</si>
  <si>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</si>
  <si>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</si>
  <si>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</si>
  <si>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</si>
  <si>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</si>
  <si>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</si>
  <si>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</si>
  <si>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</si>
  <si>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</si>
  <si>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</si>
  <si>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</si>
  <si>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</si>
  <si>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</si>
  <si>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</si>
  <si>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</si>
  <si>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</si>
  <si>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</si>
  <si>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</si>
  <si>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</si>
  <si>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</si>
  <si>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</si>
  <si>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</si>
  <si>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</si>
  <si>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</si>
  <si>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</si>
  <si>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</si>
  <si>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</si>
  <si>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</si>
  <si>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</si>
  <si>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</si>
  <si>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</si>
  <si>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</si>
  <si>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</si>
  <si>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</si>
  <si>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</si>
  <si>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</si>
  <si>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</si>
  <si>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</si>
  <si>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</si>
  <si>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</si>
  <si>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</si>
  <si>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</si>
  <si>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</si>
  <si>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</si>
  <si>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</si>
  <si>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</si>
  <si>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</si>
  <si>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</si>
  <si>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</si>
  <si>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</si>
  <si>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</si>
  <si>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</si>
  <si>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</si>
  <si>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</si>
  <si>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</si>
  <si>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</si>
  <si>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</si>
  <si>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</si>
  <si>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</si>
  <si>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</si>
  <si>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</si>
  <si>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</si>
  <si>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</si>
  <si>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</si>
  <si>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</si>
  <si>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</si>
  <si>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</si>
  <si>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</si>
  <si>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</si>
  <si>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</si>
  <si>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</si>
  <si>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</si>
  <si>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</si>
  <si>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</si>
  <si>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</si>
  <si>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</si>
  <si>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</si>
  <si>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</si>
  <si>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</si>
  <si>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</si>
  <si>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</si>
  <si>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</si>
  <si>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</si>
  <si>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</si>
  <si>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</si>
  <si>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</si>
  <si>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</si>
  <si>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</si>
  <si>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</si>
  <si>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</si>
  <si>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</si>
  <si>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</si>
  <si>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</si>
  <si>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</si>
  <si>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</si>
  <si>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</si>
  <si>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</si>
  <si>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</si>
  <si>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</si>
  <si>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</si>
  <si>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</si>
  <si>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</si>
  <si>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</si>
  <si>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</si>
  <si>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</si>
  <si>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</si>
  <si>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</si>
  <si>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</si>
  <si>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</si>
  <si>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</si>
  <si>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</si>
  <si>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</si>
  <si>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</si>
  <si>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</si>
  <si>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</si>
  <si>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</si>
  <si>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</si>
  <si>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</si>
  <si>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</si>
  <si>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</si>
  <si>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</si>
  <si>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</si>
  <si>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</si>
  <si>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</si>
  <si>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</si>
  <si>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</si>
  <si>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</si>
  <si>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</si>
  <si>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</si>
  <si>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</si>
  <si>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</si>
  <si>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</si>
  <si>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</si>
  <si>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</si>
  <si>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</si>
  <si>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</si>
  <si>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</si>
  <si>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</si>
  <si>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</si>
  <si>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</si>
  <si>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</si>
  <si>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</si>
  <si>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</si>
  <si>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</si>
  <si>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</si>
  <si>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</si>
  <si>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</si>
  <si>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</si>
  <si>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</si>
  <si>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</si>
  <si>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</si>
  <si>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</si>
  <si>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</si>
  <si>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</si>
  <si>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</si>
  <si>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</si>
  <si>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</si>
  <si>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</si>
  <si>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</si>
  <si>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</si>
  <si>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</si>
  <si>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</si>
  <si>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</si>
  <si>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</si>
  <si>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</si>
  <si>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</si>
  <si>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</si>
  <si>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</si>
  <si>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</si>
  <si>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</si>
  <si>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</si>
  <si>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</si>
  <si>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</si>
  <si>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</si>
  <si>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</si>
  <si>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</si>
  <si>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</si>
  <si>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</si>
  <si>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</si>
  <si>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</si>
  <si>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</si>
  <si>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</si>
  <si>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</si>
  <si>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</si>
  <si>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</si>
  <si>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</si>
  <si>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</si>
  <si>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</si>
  <si>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</si>
  <si>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</si>
  <si>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</si>
  <si>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</si>
  <si>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</si>
  <si>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</si>
  <si>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</si>
  <si>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</si>
  <si>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</si>
  <si>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</si>
  <si>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</si>
  <si>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</si>
  <si>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</si>
  <si>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</si>
  <si>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</si>
  <si>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</si>
  <si>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</si>
  <si>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</si>
  <si>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</si>
  <si>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</si>
  <si>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</si>
  <si>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</si>
  <si>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</si>
  <si>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</si>
  <si>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</si>
  <si>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</si>
  <si>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</si>
  <si>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</si>
  <si>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</si>
  <si>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</si>
  <si>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</si>
  <si>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</si>
  <si>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</si>
  <si>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</si>
  <si>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</si>
  <si>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</si>
  <si>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</si>
  <si>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</si>
  <si>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</si>
  <si>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</si>
  <si>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</si>
  <si>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</si>
  <si>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</si>
  <si>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</si>
  <si>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</si>
  <si>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</si>
  <si>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</si>
  <si>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</si>
  <si>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</si>
  <si>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</si>
  <si>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</si>
  <si>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</si>
  <si>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</si>
  <si>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</si>
  <si>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</si>
  <si>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</si>
  <si>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</si>
  <si>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</si>
  <si>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</si>
  <si>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</si>
  <si>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</si>
  <si>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</si>
  <si>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</si>
  <si>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</si>
  <si>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</si>
  <si>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</si>
  <si>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</si>
  <si>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</si>
  <si>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</si>
  <si>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</si>
  <si>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</si>
  <si>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</si>
  <si>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</si>
  <si>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</si>
  <si>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</si>
  <si>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</si>
  <si>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</si>
  <si>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</si>
  <si>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</si>
  <si>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</si>
  <si>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</si>
  <si>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</si>
  <si>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</si>
  <si>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</si>
  <si>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</si>
  <si>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</si>
  <si>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</si>
  <si>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</si>
  <si>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</si>
  <si>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</si>
  <si>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</si>
  <si>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</si>
  <si>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</si>
  <si>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</si>
  <si>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</si>
  <si>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</si>
  <si>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</si>
  <si>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</si>
  <si>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</si>
  <si>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</si>
  <si>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</si>
  <si>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</si>
  <si>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</si>
  <si>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</si>
  <si>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</si>
  <si>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</si>
  <si>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</si>
  <si>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rPr>
        <b/>
        <sz val="10"/>
        <color theme="1"/>
        <rFont val="Gill Sans MT"/>
        <family val="2"/>
      </rPr>
      <t xml:space="preserve">CMZ YEOVIL. </t>
    </r>
    <r>
      <rPr>
        <sz val="10"/>
        <color theme="1"/>
        <rFont val="Gill Sans MT"/>
        <family val="2"/>
      </rPr>
      <t>The driver to use a smart technology (DSR, Battery or Flexible Generation) as an alternative to traditional reinforcement if it delivers value to customers</t>
    </r>
  </si>
  <si>
    <t>Option 1 (Baseline)</t>
  </si>
  <si>
    <t>Option 2</t>
  </si>
  <si>
    <t>Option 3</t>
  </si>
  <si>
    <t>Do Nothing Scenario.  Normal fault location occurrs</t>
  </si>
  <si>
    <t>LV automation team locates faults using Bidoyng technology</t>
  </si>
  <si>
    <r>
      <t xml:space="preserve">Workings / assumptions used for costing </t>
    </r>
    <r>
      <rPr>
        <b/>
        <sz val="14"/>
        <color rgb="FF0070C0"/>
        <rFont val="Calibri"/>
        <family val="2"/>
        <scheme val="minor"/>
      </rPr>
      <t>option 2</t>
    </r>
  </si>
  <si>
    <t>Date Range</t>
  </si>
  <si>
    <t>Total Spans Cleared</t>
  </si>
  <si>
    <t>Total Hand Cutting Costs</t>
  </si>
  <si>
    <t>Total Mulcher Costs</t>
  </si>
  <si>
    <t>Total Savings</t>
  </si>
  <si>
    <t>Totals</t>
  </si>
  <si>
    <t>Option 1: Hand Felling</t>
  </si>
  <si>
    <t>Option 2: Mulcher</t>
  </si>
  <si>
    <t>NIA &amp; Maintenance Costs</t>
  </si>
  <si>
    <t>Maintenance Costs</t>
  </si>
  <si>
    <t>cost</t>
  </si>
  <si>
    <t>benefit</t>
  </si>
  <si>
    <t>2020/21 - Distribution</t>
  </si>
  <si>
    <t>2020/21 - Transmission</t>
  </si>
  <si>
    <t>*2 x transmission spans equivalent of 15 distribution spans</t>
  </si>
  <si>
    <t>*May-Nov 2020 = bushfighters out of action - purchase 2 x Robocuts @ £99,600 for both</t>
  </si>
  <si>
    <t>Transmission income</t>
  </si>
  <si>
    <t>For E6: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</si>
</sst>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6" formatCode="&quot;£&quot;#,##0.000"/>
    <numFmt numFmtId="177" formatCode="&quot;£&quot;#,##0.0000"/>
  </numFmts>
  <fonts count="41" x14ac:knownFonts="1">
    <font>
      <sz val="11"/>
      <color theme="1"/>
      <name val="Calibri"/>
      <family val="2"/>
      <scheme val="minor"/>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9"/>
      <color indexed="81"/>
      <name val="Tahoma"/>
      <family val="2"/>
    </font>
    <font>
      <b/>
      <sz val="9"/>
      <color indexed="81"/>
      <name val="Tahoma"/>
      <family val="2"/>
    </font>
    <font>
      <b/>
      <sz val="11"/>
      <color theme="1"/>
      <name val="Arial"/>
      <family val="2"/>
    </font>
    <font>
      <sz val="11"/>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2"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43" fontId="2" fillId="0" borderId="0" applyFont="0" applyFill="0" applyBorder="0" applyAlignment="0" applyProtection="0"/>
    <xf numFmtId="44" fontId="2" fillId="0" borderId="0" applyFont="0" applyFill="0" applyBorder="0" applyAlignment="0" applyProtection="0"/>
    <xf numFmtId="0" fontId="1" fillId="0" borderId="0"/>
  </cellStyleXfs>
  <cellXfs count="208">
    <xf numFmtId="0" fontId="0" fillId="0" borderId="0" xfId="0"/>
    <xf numFmtId="0" fontId="4" fillId="0" borderId="0" xfId="0" applyFont="1"/>
    <xf numFmtId="0" fontId="5" fillId="0" borderId="0" xfId="0" applyFont="1"/>
    <xf numFmtId="0" fontId="6" fillId="5" borderId="0" xfId="0" applyFont="1" applyFill="1" applyProtection="1">
      <protection locked="0"/>
    </xf>
    <xf numFmtId="0" fontId="5" fillId="0" borderId="0" xfId="0" applyFont="1" applyProtection="1"/>
    <xf numFmtId="0" fontId="6" fillId="4" borderId="7" xfId="0" applyFont="1" applyFill="1" applyBorder="1" applyAlignment="1" applyProtection="1">
      <alignment horizontal="centerContinuous"/>
    </xf>
    <xf numFmtId="0" fontId="6" fillId="4" borderId="8" xfId="0" applyFont="1" applyFill="1" applyBorder="1" applyAlignment="1" applyProtection="1">
      <alignment horizontal="centerContinuous"/>
    </xf>
    <xf numFmtId="0" fontId="6" fillId="4" borderId="9" xfId="0" applyFont="1" applyFill="1" applyBorder="1" applyAlignment="1" applyProtection="1">
      <alignment horizontal="centerContinuous"/>
    </xf>
    <xf numFmtId="0" fontId="5" fillId="0" borderId="0" xfId="0" quotePrefix="1" applyFont="1" applyBorder="1" applyProtection="1"/>
    <xf numFmtId="0" fontId="5" fillId="0" borderId="0" xfId="0" applyFont="1" applyBorder="1" applyProtection="1"/>
    <xf numFmtId="164" fontId="5" fillId="5" borderId="0" xfId="1" applyNumberFormat="1" applyFont="1" applyFill="1" applyBorder="1" applyProtection="1"/>
    <xf numFmtId="0" fontId="5" fillId="0" borderId="0" xfId="0" applyFont="1" applyFill="1" applyBorder="1" applyProtection="1"/>
    <xf numFmtId="0" fontId="6" fillId="0" borderId="6" xfId="0" applyFont="1" applyBorder="1" applyProtection="1"/>
    <xf numFmtId="0" fontId="6" fillId="0" borderId="6" xfId="0" applyFont="1" applyFill="1" applyBorder="1" applyProtection="1"/>
    <xf numFmtId="0" fontId="6" fillId="0" borderId="0" xfId="0" applyFont="1" applyFill="1" applyBorder="1" applyProtection="1"/>
    <xf numFmtId="0" fontId="6" fillId="0" borderId="0" xfId="0" applyFont="1" applyProtection="1"/>
    <xf numFmtId="0" fontId="5" fillId="0" borderId="0" xfId="0" applyFont="1" applyBorder="1" applyAlignment="1" applyProtection="1">
      <alignment horizontal="right"/>
    </xf>
    <xf numFmtId="0" fontId="9" fillId="0" borderId="0" xfId="0" applyFont="1" applyProtection="1"/>
    <xf numFmtId="0" fontId="6" fillId="0" borderId="0" xfId="0" applyFont="1" applyBorder="1" applyProtection="1"/>
    <xf numFmtId="0" fontId="0" fillId="0" borderId="0" xfId="0" quotePrefix="1"/>
    <xf numFmtId="0" fontId="5" fillId="7" borderId="0" xfId="0" applyFont="1" applyFill="1"/>
    <xf numFmtId="0" fontId="5" fillId="0" borderId="0" xfId="0" applyFont="1" applyFill="1"/>
    <xf numFmtId="0" fontId="5" fillId="0" borderId="0" xfId="0" applyFont="1" applyFill="1" applyProtection="1"/>
    <xf numFmtId="164" fontId="5" fillId="2" borderId="3" xfId="0" applyNumberFormat="1" applyFont="1" applyFill="1" applyBorder="1" applyProtection="1"/>
    <xf numFmtId="3" fontId="5" fillId="2" borderId="3" xfId="0" applyNumberFormat="1" applyFont="1" applyFill="1" applyBorder="1" applyProtection="1"/>
    <xf numFmtId="0" fontId="6" fillId="0" borderId="0" xfId="0" applyFont="1"/>
    <xf numFmtId="0" fontId="11" fillId="0" borderId="0" xfId="0" applyFont="1"/>
    <xf numFmtId="0" fontId="5" fillId="0" borderId="0" xfId="0" applyFont="1" applyBorder="1" applyAlignment="1">
      <alignment horizontal="left" vertical="top" wrapText="1"/>
    </xf>
    <xf numFmtId="0" fontId="5" fillId="0" borderId="0" xfId="0" applyFont="1" applyBorder="1" applyAlignment="1">
      <alignment horizontal="left"/>
    </xf>
    <xf numFmtId="0" fontId="5" fillId="0" borderId="0" xfId="0" applyFont="1" applyBorder="1" applyAlignment="1">
      <alignment horizontal="center" vertical="top" wrapText="1"/>
    </xf>
    <xf numFmtId="0" fontId="5" fillId="0" borderId="3" xfId="0" applyFont="1" applyBorder="1" applyAlignment="1">
      <alignment vertical="top"/>
    </xf>
    <xf numFmtId="0" fontId="5" fillId="0" borderId="3" xfId="0" applyFont="1" applyBorder="1" applyAlignment="1">
      <alignment vertical="top" wrapText="1"/>
    </xf>
    <xf numFmtId="0" fontId="10" fillId="0" borderId="0" xfId="0" applyFont="1" applyFill="1"/>
    <xf numFmtId="164" fontId="5" fillId="5" borderId="3" xfId="1" applyNumberFormat="1" applyFont="1" applyFill="1" applyBorder="1" applyProtection="1">
      <protection locked="0"/>
    </xf>
    <xf numFmtId="165" fontId="5" fillId="5" borderId="0" xfId="0" applyNumberFormat="1" applyFont="1" applyFill="1" applyBorder="1" applyProtection="1">
      <protection locked="0"/>
    </xf>
    <xf numFmtId="165" fontId="5" fillId="0" borderId="0" xfId="0" applyNumberFormat="1" applyFont="1" applyFill="1" applyBorder="1" applyProtection="1">
      <protection locked="0"/>
    </xf>
    <xf numFmtId="10" fontId="5" fillId="5" borderId="0" xfId="1" applyNumberFormat="1" applyFont="1" applyFill="1" applyBorder="1" applyProtection="1">
      <protection locked="0"/>
    </xf>
    <xf numFmtId="0" fontId="12" fillId="0" borderId="0" xfId="0" applyFont="1" applyProtection="1"/>
    <xf numFmtId="3" fontId="5" fillId="5" borderId="0" xfId="1" applyNumberFormat="1" applyFont="1" applyFill="1" applyBorder="1" applyProtection="1">
      <protection locked="0"/>
    </xf>
    <xf numFmtId="0" fontId="15" fillId="0" borderId="0" xfId="0" applyFont="1" applyProtection="1"/>
    <xf numFmtId="1" fontId="15" fillId="0" borderId="0" xfId="0" applyNumberFormat="1" applyFont="1" applyProtection="1"/>
    <xf numFmtId="0" fontId="5" fillId="0" borderId="0" xfId="0" quotePrefix="1" applyFont="1" applyProtection="1"/>
    <xf numFmtId="0" fontId="18" fillId="2" borderId="20" xfId="4" applyFont="1" applyFill="1" applyBorder="1" applyAlignment="1">
      <alignment horizontal="center"/>
    </xf>
    <xf numFmtId="0" fontId="18" fillId="2" borderId="3" xfId="4" applyFont="1" applyFill="1" applyBorder="1" applyAlignment="1">
      <alignment horizontal="center"/>
    </xf>
    <xf numFmtId="167" fontId="5" fillId="5" borderId="0" xfId="0" applyNumberFormat="1" applyFont="1" applyFill="1" applyBorder="1" applyProtection="1">
      <protection locked="0"/>
    </xf>
    <xf numFmtId="8" fontId="6" fillId="0" borderId="14" xfId="0" applyNumberFormat="1" applyFont="1" applyBorder="1" applyProtection="1"/>
    <xf numFmtId="0" fontId="6" fillId="0" borderId="10" xfId="0" applyFont="1" applyBorder="1" applyAlignment="1" applyProtection="1">
      <alignment horizontal="center" wrapText="1"/>
    </xf>
    <xf numFmtId="0" fontId="6" fillId="0" borderId="13" xfId="0" applyFont="1" applyBorder="1" applyAlignment="1" applyProtection="1">
      <alignment horizontal="center" wrapText="1"/>
    </xf>
    <xf numFmtId="3" fontId="6" fillId="2" borderId="11" xfId="0" applyNumberFormat="1" applyFont="1" applyFill="1" applyBorder="1" applyAlignment="1" applyProtection="1">
      <alignment horizontal="center"/>
    </xf>
    <xf numFmtId="3" fontId="6" fillId="0" borderId="11" xfId="0" applyNumberFormat="1" applyFont="1" applyFill="1" applyBorder="1" applyAlignment="1" applyProtection="1">
      <alignment horizontal="center"/>
    </xf>
    <xf numFmtId="166" fontId="5" fillId="5" borderId="3" xfId="0" applyNumberFormat="1" applyFont="1" applyFill="1" applyBorder="1" applyProtection="1">
      <protection locked="0"/>
    </xf>
    <xf numFmtId="0" fontId="17" fillId="0" borderId="0" xfId="0" applyFont="1" applyProtection="1"/>
    <xf numFmtId="0" fontId="20" fillId="0" borderId="0" xfId="0" quotePrefix="1" applyFont="1"/>
    <xf numFmtId="165" fontId="6" fillId="3" borderId="6" xfId="0" applyNumberFormat="1" applyFont="1" applyFill="1" applyBorder="1" applyProtection="1">
      <protection locked="0"/>
    </xf>
    <xf numFmtId="165" fontId="6" fillId="2" borderId="0" xfId="0" applyNumberFormat="1" applyFont="1" applyFill="1" applyProtection="1"/>
    <xf numFmtId="165" fontId="5" fillId="0" borderId="0" xfId="0" applyNumberFormat="1" applyFont="1" applyProtection="1"/>
    <xf numFmtId="165" fontId="6" fillId="0" borderId="1" xfId="0" applyNumberFormat="1" applyFont="1" applyBorder="1" applyProtection="1"/>
    <xf numFmtId="0" fontId="5" fillId="0" borderId="6" xfId="0" applyFont="1" applyBorder="1" applyProtection="1"/>
    <xf numFmtId="0" fontId="5" fillId="0" borderId="6" xfId="0" quotePrefix="1" applyFont="1" applyBorder="1" applyProtection="1"/>
    <xf numFmtId="165" fontId="5" fillId="3" borderId="6" xfId="0" applyNumberFormat="1" applyFont="1" applyFill="1" applyBorder="1" applyProtection="1">
      <protection locked="0"/>
    </xf>
    <xf numFmtId="0" fontId="5" fillId="0" borderId="0" xfId="0" quotePrefix="1" applyFont="1" applyBorder="1" applyAlignment="1" applyProtection="1">
      <alignment vertical="center"/>
    </xf>
    <xf numFmtId="0" fontId="5" fillId="0" borderId="0" xfId="0" applyFont="1" applyBorder="1" applyAlignment="1" applyProtection="1">
      <alignment vertical="center"/>
    </xf>
    <xf numFmtId="165" fontId="5" fillId="5" borderId="0" xfId="0" applyNumberFormat="1" applyFont="1" applyFill="1" applyBorder="1" applyAlignment="1" applyProtection="1">
      <alignment vertical="center"/>
      <protection locked="0"/>
    </xf>
    <xf numFmtId="168" fontId="5" fillId="0" borderId="0" xfId="8" applyNumberFormat="1" applyFont="1" applyBorder="1" applyProtection="1"/>
    <xf numFmtId="0" fontId="5" fillId="6" borderId="3" xfId="0" applyFont="1" applyFill="1" applyBorder="1" applyAlignment="1">
      <alignment horizontal="center"/>
    </xf>
    <xf numFmtId="8" fontId="5" fillId="0" borderId="3" xfId="0" applyNumberFormat="1" applyFont="1" applyBorder="1" applyAlignment="1">
      <alignment horizontal="center" vertical="top"/>
    </xf>
    <xf numFmtId="8" fontId="5" fillId="0" borderId="3" xfId="0" applyNumberFormat="1" applyFont="1" applyBorder="1" applyAlignment="1">
      <alignment horizontal="left" vertical="top"/>
    </xf>
    <xf numFmtId="0" fontId="22" fillId="0" borderId="0" xfId="0" applyFont="1" applyProtection="1"/>
    <xf numFmtId="165" fontId="5" fillId="3" borderId="0" xfId="0" applyNumberFormat="1" applyFont="1" applyFill="1" applyBorder="1" applyProtection="1">
      <protection locked="0"/>
    </xf>
    <xf numFmtId="3" fontId="5" fillId="5" borderId="0" xfId="0" applyNumberFormat="1" applyFont="1" applyFill="1" applyProtection="1"/>
    <xf numFmtId="0" fontId="14" fillId="0" borderId="0" xfId="6" applyFont="1" applyAlignment="1" applyProtection="1">
      <alignment vertical="top"/>
    </xf>
    <xf numFmtId="0" fontId="14" fillId="8" borderId="0" xfId="6" applyFont="1" applyFill="1" applyAlignment="1" applyProtection="1">
      <alignment vertical="top"/>
    </xf>
    <xf numFmtId="0" fontId="5" fillId="8" borderId="0" xfId="0" applyFont="1" applyFill="1"/>
    <xf numFmtId="2" fontId="5" fillId="7" borderId="0" xfId="0" applyNumberFormat="1" applyFont="1" applyFill="1"/>
    <xf numFmtId="1" fontId="5" fillId="7" borderId="0" xfId="0" applyNumberFormat="1" applyFont="1" applyFill="1"/>
    <xf numFmtId="0" fontId="23" fillId="0" borderId="0" xfId="0" applyFont="1" applyProtection="1"/>
    <xf numFmtId="0" fontId="24" fillId="0" borderId="0" xfId="0" applyFont="1" applyProtection="1"/>
    <xf numFmtId="0" fontId="15" fillId="0" borderId="0" xfId="0" applyFont="1" applyAlignment="1" applyProtection="1">
      <alignment horizontal="left"/>
    </xf>
    <xf numFmtId="2" fontId="5" fillId="2" borderId="3" xfId="0" applyNumberFormat="1" applyFont="1" applyFill="1" applyBorder="1" applyProtection="1"/>
    <xf numFmtId="0" fontId="24" fillId="0" borderId="0" xfId="0" applyFont="1" applyAlignment="1" applyProtection="1">
      <alignment horizontal="left" vertical="top"/>
    </xf>
    <xf numFmtId="0" fontId="9" fillId="0" borderId="0" xfId="0" applyFont="1" applyFill="1" applyProtection="1"/>
    <xf numFmtId="170" fontId="5" fillId="5" borderId="3" xfId="0" applyNumberFormat="1" applyFont="1" applyFill="1" applyBorder="1" applyProtection="1">
      <protection locked="0"/>
    </xf>
    <xf numFmtId="165" fontId="5" fillId="0" borderId="0" xfId="0" applyNumberFormat="1" applyFont="1" applyFill="1" applyBorder="1" applyAlignment="1" applyProtection="1">
      <alignment horizontal="right"/>
      <protection locked="0"/>
    </xf>
    <xf numFmtId="0" fontId="5" fillId="0" borderId="0" xfId="0" applyFont="1" applyFill="1" applyAlignment="1">
      <alignment vertical="top"/>
    </xf>
    <xf numFmtId="0" fontId="6" fillId="0" borderId="0" xfId="0" applyFont="1" applyFill="1"/>
    <xf numFmtId="0" fontId="5" fillId="0" borderId="0" xfId="0" applyFont="1" applyFill="1" applyBorder="1" applyAlignment="1" applyProtection="1">
      <alignment horizontal="left"/>
    </xf>
    <xf numFmtId="0" fontId="8" fillId="0" borderId="0" xfId="0" applyFont="1" applyProtection="1"/>
    <xf numFmtId="43" fontId="5" fillId="0" borderId="0" xfId="7" applyFont="1" applyBorder="1" applyProtection="1"/>
    <xf numFmtId="165" fontId="5" fillId="3" borderId="3" xfId="0" applyNumberFormat="1" applyFont="1" applyFill="1" applyBorder="1" applyAlignment="1" applyProtection="1">
      <alignment horizontal="left"/>
      <protection locked="0"/>
    </xf>
    <xf numFmtId="0" fontId="6" fillId="6" borderId="3" xfId="0" applyFont="1" applyFill="1" applyBorder="1"/>
    <xf numFmtId="0" fontId="5" fillId="0" borderId="0" xfId="0" applyFont="1" applyAlignment="1"/>
    <xf numFmtId="0" fontId="5" fillId="0" borderId="0" xfId="0" applyFont="1" applyAlignment="1">
      <alignment vertical="top"/>
    </xf>
    <xf numFmtId="0" fontId="15" fillId="0" borderId="0" xfId="0" applyFont="1"/>
    <xf numFmtId="165" fontId="5" fillId="5" borderId="3" xfId="0" applyNumberFormat="1" applyFont="1" applyFill="1" applyBorder="1" applyAlignment="1" applyProtection="1">
      <alignment horizontal="left"/>
      <protection locked="0"/>
    </xf>
    <xf numFmtId="3" fontId="5" fillId="2" borderId="3" xfId="0" applyNumberFormat="1" applyFont="1" applyFill="1" applyBorder="1" applyAlignment="1" applyProtection="1">
      <alignment horizontal="left"/>
    </xf>
    <xf numFmtId="0" fontId="5" fillId="0" borderId="3" xfId="0" applyFont="1" applyBorder="1" applyAlignment="1">
      <alignment horizontal="left"/>
    </xf>
    <xf numFmtId="0" fontId="6" fillId="0" borderId="3" xfId="0" applyFont="1" applyBorder="1" applyAlignment="1">
      <alignment vertical="top"/>
    </xf>
    <xf numFmtId="0" fontId="6" fillId="0" borderId="3" xfId="0" applyFont="1" applyBorder="1" applyAlignment="1">
      <alignment vertical="top" wrapText="1"/>
    </xf>
    <xf numFmtId="0" fontId="6" fillId="0" borderId="3" xfId="0" applyFont="1" applyBorder="1" applyAlignment="1">
      <alignment horizontal="left" vertical="top" wrapText="1"/>
    </xf>
    <xf numFmtId="0" fontId="10" fillId="0" borderId="0" xfId="0" applyFont="1"/>
    <xf numFmtId="0" fontId="0" fillId="0" borderId="0" xfId="0" applyAlignment="1">
      <alignment vertical="top" wrapText="1"/>
    </xf>
    <xf numFmtId="0" fontId="25"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6" fillId="7" borderId="0" xfId="0" applyFont="1" applyFill="1"/>
    <xf numFmtId="0" fontId="5" fillId="7" borderId="0" xfId="0" applyFont="1" applyFill="1" applyAlignment="1">
      <alignment horizontal="right"/>
    </xf>
    <xf numFmtId="172" fontId="5" fillId="5" borderId="3" xfId="7" applyNumberFormat="1" applyFont="1" applyFill="1" applyBorder="1" applyProtection="1">
      <protection locked="0"/>
    </xf>
    <xf numFmtId="169" fontId="5" fillId="0" borderId="1" xfId="7" applyNumberFormat="1" applyFont="1" applyFill="1" applyBorder="1" applyProtection="1">
      <protection locked="0"/>
    </xf>
    <xf numFmtId="0" fontId="27" fillId="0" borderId="0" xfId="0" applyFont="1" applyFill="1"/>
    <xf numFmtId="171" fontId="5" fillId="5" borderId="3" xfId="0" applyNumberFormat="1" applyFont="1" applyFill="1" applyBorder="1"/>
    <xf numFmtId="0" fontId="5" fillId="7" borderId="0" xfId="0" applyFont="1" applyFill="1" applyAlignment="1">
      <alignment horizontal="left"/>
    </xf>
    <xf numFmtId="0" fontId="23" fillId="0" borderId="12" xfId="0" applyFont="1" applyBorder="1" applyAlignment="1" applyProtection="1">
      <alignment horizontal="right"/>
    </xf>
    <xf numFmtId="0" fontId="23" fillId="0" borderId="2" xfId="0" applyFont="1" applyBorder="1" applyAlignment="1" applyProtection="1">
      <alignment vertical="center" textRotation="90"/>
    </xf>
    <xf numFmtId="0" fontId="23" fillId="0" borderId="5" xfId="0" applyFont="1" applyBorder="1" applyAlignment="1" applyProtection="1">
      <alignment vertical="center" textRotation="90"/>
    </xf>
    <xf numFmtId="0" fontId="23" fillId="9" borderId="0" xfId="0" applyFont="1" applyFill="1" applyBorder="1" applyProtection="1"/>
    <xf numFmtId="0" fontId="6" fillId="9" borderId="0" xfId="0" applyFont="1" applyFill="1" applyBorder="1" applyProtection="1"/>
    <xf numFmtId="0" fontId="5" fillId="9" borderId="0" xfId="0" applyFont="1" applyFill="1" applyBorder="1" applyProtection="1"/>
    <xf numFmtId="0" fontId="23" fillId="9" borderId="18" xfId="0" applyFont="1" applyFill="1" applyBorder="1" applyProtection="1"/>
    <xf numFmtId="0" fontId="28" fillId="9" borderId="18" xfId="0" applyFont="1" applyFill="1" applyBorder="1" applyProtection="1"/>
    <xf numFmtId="0" fontId="6" fillId="9" borderId="18" xfId="0" applyFont="1" applyFill="1" applyBorder="1" applyProtection="1"/>
    <xf numFmtId="0" fontId="5" fillId="9" borderId="18" xfId="0" applyFont="1" applyFill="1" applyBorder="1" applyProtection="1"/>
    <xf numFmtId="0" fontId="26" fillId="9" borderId="0" xfId="0" applyFont="1" applyFill="1" applyBorder="1" applyProtection="1"/>
    <xf numFmtId="0" fontId="5" fillId="0" borderId="24" xfId="0" applyFont="1" applyBorder="1" applyAlignment="1" applyProtection="1">
      <alignment vertical="center"/>
    </xf>
    <xf numFmtId="0" fontId="5" fillId="0" borderId="6" xfId="0" applyFont="1" applyBorder="1" applyAlignment="1" applyProtection="1">
      <alignment vertical="center"/>
    </xf>
    <xf numFmtId="173" fontId="17" fillId="2" borderId="3" xfId="4" applyNumberFormat="1" applyFont="1" applyFill="1" applyBorder="1" applyAlignment="1">
      <alignment horizontal="right"/>
    </xf>
    <xf numFmtId="0" fontId="17" fillId="2" borderId="3" xfId="4" applyFont="1" applyFill="1" applyBorder="1" applyAlignment="1"/>
    <xf numFmtId="0" fontId="5" fillId="0" borderId="0" xfId="0" applyFont="1" applyAlignment="1" applyProtection="1">
      <alignment horizontal="right"/>
    </xf>
    <xf numFmtId="0" fontId="5"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5"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0" fontId="5" fillId="10" borderId="3" xfId="0" applyFont="1" applyFill="1" applyBorder="1" applyAlignment="1">
      <alignment vertical="top"/>
    </xf>
    <xf numFmtId="0" fontId="5" fillId="10" borderId="3" xfId="0" applyFont="1" applyFill="1" applyBorder="1" applyAlignment="1">
      <alignment vertical="top" wrapText="1"/>
    </xf>
    <xf numFmtId="8" fontId="5" fillId="10" borderId="3" xfId="0" applyNumberFormat="1" applyFont="1" applyFill="1" applyBorder="1" applyAlignment="1">
      <alignment horizontal="center" vertical="top"/>
    </xf>
    <xf numFmtId="0" fontId="25" fillId="0" borderId="0" xfId="0" applyFont="1"/>
    <xf numFmtId="0" fontId="0" fillId="0" borderId="3" xfId="0" applyBorder="1"/>
    <xf numFmtId="0" fontId="0" fillId="0" borderId="3" xfId="0" applyBorder="1" applyAlignment="1">
      <alignment wrapText="1"/>
    </xf>
    <xf numFmtId="14" fontId="0" fillId="0" borderId="3" xfId="0" applyNumberFormat="1" applyBorder="1"/>
    <xf numFmtId="170" fontId="0" fillId="0" borderId="3" xfId="0" applyNumberFormat="1" applyBorder="1"/>
    <xf numFmtId="0" fontId="0" fillId="0" borderId="3" xfId="0" applyNumberFormat="1" applyBorder="1"/>
    <xf numFmtId="170" fontId="0" fillId="0" borderId="0" xfId="0" applyNumberFormat="1"/>
    <xf numFmtId="0" fontId="39" fillId="0" borderId="0" xfId="0" applyNumberFormat="1" applyFont="1" applyFill="1" applyBorder="1"/>
    <xf numFmtId="0" fontId="0" fillId="0" borderId="3" xfId="0" applyBorder="1" applyAlignment="1">
      <alignment horizontal="center" wrapText="1"/>
    </xf>
    <xf numFmtId="14" fontId="0" fillId="0" borderId="3" xfId="0" applyNumberFormat="1" applyFont="1" applyBorder="1"/>
    <xf numFmtId="0" fontId="40" fillId="0" borderId="3" xfId="0" applyNumberFormat="1" applyFont="1" applyBorder="1"/>
    <xf numFmtId="170" fontId="40" fillId="0" borderId="3" xfId="0" applyNumberFormat="1" applyFont="1" applyBorder="1"/>
    <xf numFmtId="0" fontId="0" fillId="0" borderId="3" xfId="0" applyNumberFormat="1" applyFont="1" applyBorder="1"/>
    <xf numFmtId="170" fontId="0" fillId="0" borderId="3" xfId="0" applyNumberFormat="1" applyFont="1" applyBorder="1"/>
    <xf numFmtId="0" fontId="0" fillId="0" borderId="3" xfId="0" applyBorder="1" applyAlignment="1">
      <alignment horizontal="center" wrapText="1"/>
    </xf>
    <xf numFmtId="0" fontId="0" fillId="0" borderId="3" xfId="0" applyBorder="1" applyAlignment="1">
      <alignment horizontal="center" wrapText="1"/>
    </xf>
    <xf numFmtId="6" fontId="40" fillId="0" borderId="3" xfId="0" applyNumberFormat="1" applyFont="1" applyBorder="1"/>
    <xf numFmtId="0" fontId="40" fillId="0" borderId="3" xfId="9" applyFont="1" applyBorder="1"/>
    <xf numFmtId="170" fontId="40" fillId="0" borderId="3" xfId="9" applyNumberFormat="1" applyFont="1" applyBorder="1"/>
    <xf numFmtId="0" fontId="5" fillId="0" borderId="0" xfId="0" applyFont="1" applyAlignment="1">
      <alignment horizontal="left" vertical="top" wrapText="1"/>
    </xf>
    <xf numFmtId="0" fontId="5" fillId="0" borderId="7" xfId="0" applyFont="1" applyBorder="1" applyAlignment="1">
      <alignment horizontal="left"/>
    </xf>
    <xf numFmtId="0" fontId="5" fillId="0" borderId="9" xfId="0" applyFont="1" applyBorder="1" applyAlignment="1">
      <alignment horizontal="left"/>
    </xf>
    <xf numFmtId="0" fontId="5" fillId="0" borderId="3" xfId="0" applyFont="1" applyBorder="1" applyAlignment="1">
      <alignment horizontal="center" vertical="top" wrapText="1"/>
    </xf>
    <xf numFmtId="0" fontId="5" fillId="0" borderId="3" xfId="0" applyFont="1" applyBorder="1" applyAlignment="1">
      <alignment vertical="top" wrapText="1"/>
    </xf>
    <xf numFmtId="0" fontId="5"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6" fillId="6" borderId="3" xfId="0" applyFont="1" applyFill="1" applyBorder="1" applyAlignment="1">
      <alignment horizontal="left" vertical="top"/>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6" fillId="6" borderId="7" xfId="0" applyFont="1" applyFill="1" applyBorder="1" applyAlignment="1">
      <alignment horizontal="left" vertical="top"/>
    </xf>
    <xf numFmtId="0" fontId="6" fillId="6" borderId="9" xfId="0" applyFont="1" applyFill="1" applyBorder="1" applyAlignment="1">
      <alignment horizontal="left" vertical="top"/>
    </xf>
    <xf numFmtId="0" fontId="5" fillId="0" borderId="7" xfId="0" applyFont="1" applyBorder="1" applyAlignment="1">
      <alignment horizontal="left" vertical="top"/>
    </xf>
    <xf numFmtId="0" fontId="5" fillId="0" borderId="9"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6" borderId="3" xfId="0" applyFont="1" applyFill="1" applyBorder="1" applyAlignment="1">
      <alignment horizontal="center" vertical="center"/>
    </xf>
    <xf numFmtId="0" fontId="6" fillId="6" borderId="21" xfId="0"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21" xfId="0" applyFont="1" applyFill="1" applyBorder="1" applyAlignment="1">
      <alignment horizontal="left" vertical="top"/>
    </xf>
    <xf numFmtId="0" fontId="6" fillId="6" borderId="20" xfId="0" applyFont="1" applyFill="1" applyBorder="1" applyAlignment="1">
      <alignment horizontal="left" vertical="top"/>
    </xf>
    <xf numFmtId="0" fontId="19" fillId="2" borderId="15" xfId="4" applyFont="1" applyFill="1" applyBorder="1" applyAlignment="1">
      <alignment horizontal="left" vertical="top"/>
    </xf>
    <xf numFmtId="0" fontId="19" fillId="2" borderId="16" xfId="4" applyFont="1" applyFill="1" applyBorder="1" applyAlignment="1">
      <alignment horizontal="left" vertical="top"/>
    </xf>
    <xf numFmtId="0" fontId="19" fillId="2" borderId="17" xfId="4" applyFont="1" applyFill="1" applyBorder="1" applyAlignment="1">
      <alignment horizontal="left" vertical="top"/>
    </xf>
    <xf numFmtId="0" fontId="19" fillId="2" borderId="19" xfId="4" applyFont="1" applyFill="1" applyBorder="1" applyAlignment="1">
      <alignment horizontal="left" vertical="top"/>
    </xf>
    <xf numFmtId="0" fontId="17" fillId="2" borderId="3" xfId="4" applyFont="1" applyFill="1" applyBorder="1" applyAlignment="1">
      <alignment horizontal="center" vertical="center" wrapText="1"/>
    </xf>
    <xf numFmtId="0" fontId="0" fillId="0" borderId="3" xfId="0" applyBorder="1" applyAlignment="1">
      <alignment horizontal="center" wrapText="1"/>
    </xf>
    <xf numFmtId="0" fontId="0" fillId="0" borderId="7" xfId="0" applyBorder="1" applyAlignment="1">
      <alignment horizontal="left"/>
    </xf>
    <xf numFmtId="0" fontId="0" fillId="0" borderId="9" xfId="0" applyBorder="1" applyAlignment="1">
      <alignment horizontal="left"/>
    </xf>
    <xf numFmtId="0" fontId="0" fillId="0" borderId="7" xfId="0" applyBorder="1" applyAlignment="1">
      <alignment horizontal="center"/>
    </xf>
    <xf numFmtId="0" fontId="0" fillId="0" borderId="9" xfId="0" applyBorder="1" applyAlignment="1">
      <alignment horizontal="center"/>
    </xf>
    <xf numFmtId="0" fontId="26" fillId="9" borderId="16" xfId="0" applyFont="1" applyFill="1" applyBorder="1" applyAlignment="1" applyProtection="1">
      <alignment horizontal="center" vertical="center" textRotation="90"/>
    </xf>
    <xf numFmtId="0" fontId="26" fillId="9" borderId="23" xfId="0" applyFont="1" applyFill="1" applyBorder="1" applyAlignment="1" applyProtection="1">
      <alignment horizontal="center" vertical="center" textRotation="90"/>
    </xf>
    <xf numFmtId="0" fontId="26" fillId="9" borderId="19" xfId="0" applyFont="1" applyFill="1" applyBorder="1" applyAlignment="1" applyProtection="1">
      <alignment horizontal="center" vertical="center" textRotation="90"/>
    </xf>
    <xf numFmtId="0" fontId="26" fillId="9" borderId="22" xfId="0" applyFont="1" applyFill="1" applyBorder="1" applyAlignment="1" applyProtection="1">
      <alignment horizontal="center" vertical="center" textRotation="90" wrapText="1"/>
    </xf>
    <xf numFmtId="0" fontId="26" fillId="9" borderId="20" xfId="0" applyFont="1" applyFill="1" applyBorder="1" applyAlignment="1" applyProtection="1">
      <alignment horizontal="center" vertical="center" textRotation="90" wrapText="1"/>
    </xf>
    <xf numFmtId="0" fontId="26" fillId="9" borderId="4" xfId="0" applyFont="1" applyFill="1" applyBorder="1" applyAlignment="1" applyProtection="1">
      <alignment horizontal="center" vertical="center" textRotation="90" wrapText="1"/>
    </xf>
    <xf numFmtId="0" fontId="26" fillId="9" borderId="5" xfId="0" applyFont="1" applyFill="1" applyBorder="1" applyAlignment="1" applyProtection="1">
      <alignment horizontal="center" vertical="center" textRotation="90" wrapText="1"/>
    </xf>
    <xf numFmtId="0" fontId="26" fillId="9" borderId="2" xfId="0" applyFont="1" applyFill="1" applyBorder="1" applyAlignment="1" applyProtection="1">
      <alignment horizontal="center" vertical="center" textRotation="90" wrapText="1"/>
    </xf>
    <xf numFmtId="0" fontId="23" fillId="9" borderId="5" xfId="0" applyFont="1" applyFill="1" applyBorder="1" applyAlignment="1" applyProtection="1">
      <alignment horizontal="center" vertical="center" textRotation="90" wrapText="1"/>
    </xf>
    <xf numFmtId="176" fontId="0" fillId="10" borderId="0" xfId="0" applyNumberFormat="1" applyFill="1"/>
    <xf numFmtId="177" fontId="0" fillId="0" borderId="0" xfId="0" applyNumberFormat="1"/>
  </cellXfs>
  <cellStyles count="10">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Normal_Workings baseline" xfId="9" xr:uid="{D89142EF-D500-4AA6-B7DF-47843457F0B7}"/>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228</v>
      </c>
      <c r="C2" s="101" t="s">
        <v>236</v>
      </c>
      <c r="D2" s="101" t="s">
        <v>235</v>
      </c>
      <c r="E2" s="101" t="s">
        <v>229</v>
      </c>
    </row>
    <row r="3" spans="1:5" s="100" customFormat="1" ht="62.25" customHeight="1" x14ac:dyDescent="0.25">
      <c r="B3" s="102" t="s">
        <v>230</v>
      </c>
      <c r="C3" s="102" t="s">
        <v>233</v>
      </c>
      <c r="D3" s="102"/>
      <c r="E3" s="103" t="s">
        <v>234</v>
      </c>
    </row>
    <row r="4" spans="1:5" s="100" customFormat="1" ht="62.25" customHeight="1" x14ac:dyDescent="0.25">
      <c r="B4" s="102" t="s">
        <v>231</v>
      </c>
      <c r="C4" s="102" t="s">
        <v>237</v>
      </c>
      <c r="D4" s="104">
        <v>41352</v>
      </c>
      <c r="E4" s="102" t="s">
        <v>238</v>
      </c>
    </row>
    <row r="5" spans="1:5" s="100" customFormat="1" ht="84" customHeight="1" x14ac:dyDescent="0.25">
      <c r="B5" s="102" t="s">
        <v>232</v>
      </c>
      <c r="C5" s="102" t="s">
        <v>243</v>
      </c>
      <c r="D5" s="104" t="s">
        <v>239</v>
      </c>
      <c r="E5" s="102" t="s">
        <v>240</v>
      </c>
    </row>
    <row r="6" spans="1:5" ht="111" customHeight="1" x14ac:dyDescent="0.25">
      <c r="A6" s="129"/>
      <c r="B6" s="130" t="s">
        <v>241</v>
      </c>
      <c r="C6" s="130" t="s">
        <v>242</v>
      </c>
      <c r="D6" s="131">
        <v>41380</v>
      </c>
      <c r="E6" s="130" t="s">
        <v>309</v>
      </c>
    </row>
    <row r="7" spans="1:5" ht="21.75" customHeight="1" x14ac:dyDescent="0.25">
      <c r="B7" s="133"/>
      <c r="C7" s="133"/>
      <c r="D7" s="134">
        <v>41393</v>
      </c>
      <c r="E7" s="133" t="s">
        <v>332</v>
      </c>
    </row>
    <row r="8" spans="1:5" ht="21.75" customHeight="1" x14ac:dyDescent="0.25">
      <c r="D8" s="134">
        <v>41649</v>
      </c>
      <c r="E8" s="136" t="s">
        <v>333</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95</v>
      </c>
    </row>
    <row r="6" spans="2:3" x14ac:dyDescent="0.3">
      <c r="B6" s="96" t="s">
        <v>217</v>
      </c>
      <c r="C6" s="31" t="s">
        <v>218</v>
      </c>
    </row>
    <row r="7" spans="2:3" ht="56.25" customHeight="1" x14ac:dyDescent="0.3">
      <c r="B7" s="97" t="s">
        <v>300</v>
      </c>
      <c r="C7" s="31" t="s">
        <v>331</v>
      </c>
    </row>
    <row r="8" spans="2:3" x14ac:dyDescent="0.3">
      <c r="B8" s="98" t="s">
        <v>301</v>
      </c>
      <c r="C8" s="31" t="s">
        <v>302</v>
      </c>
    </row>
    <row r="9" spans="2:3" ht="30" x14ac:dyDescent="0.3">
      <c r="B9" s="97" t="s">
        <v>224</v>
      </c>
      <c r="C9" s="31" t="s">
        <v>330</v>
      </c>
    </row>
    <row r="10" spans="2:3" x14ac:dyDescent="0.3">
      <c r="B10" s="98" t="s">
        <v>215</v>
      </c>
      <c r="C10" s="31" t="s">
        <v>216</v>
      </c>
    </row>
    <row r="12" spans="2:3" x14ac:dyDescent="0.3">
      <c r="B12" s="25" t="s">
        <v>24</v>
      </c>
    </row>
    <row r="13" spans="2:3" x14ac:dyDescent="0.3">
      <c r="B13" s="93" t="s">
        <v>25</v>
      </c>
    </row>
    <row r="14" spans="2:3" x14ac:dyDescent="0.3">
      <c r="B14" s="94" t="s">
        <v>217</v>
      </c>
    </row>
    <row r="15" spans="2:3" x14ac:dyDescent="0.3">
      <c r="B15" s="88" t="s">
        <v>223</v>
      </c>
    </row>
    <row r="16" spans="2:3" x14ac:dyDescent="0.3">
      <c r="B16" s="95" t="s">
        <v>219</v>
      </c>
    </row>
    <row r="17" spans="2:4" x14ac:dyDescent="0.3">
      <c r="B17" s="25"/>
    </row>
    <row r="18" spans="2:4" x14ac:dyDescent="0.3">
      <c r="B18" s="2" t="s">
        <v>64</v>
      </c>
    </row>
    <row r="19" spans="2:4" ht="19.5" customHeight="1" x14ac:dyDescent="0.3">
      <c r="B19" s="2" t="s">
        <v>220</v>
      </c>
    </row>
    <row r="20" spans="2:4" x14ac:dyDescent="0.3">
      <c r="B20" s="91" t="s">
        <v>225</v>
      </c>
    </row>
    <row r="21" spans="2:4" x14ac:dyDescent="0.3">
      <c r="B21" s="91" t="s">
        <v>226</v>
      </c>
    </row>
    <row r="22" spans="2:4" ht="25.5" customHeight="1" x14ac:dyDescent="0.3">
      <c r="B22" s="90" t="s">
        <v>97</v>
      </c>
    </row>
    <row r="23" spans="2:4" ht="10.5" customHeight="1" x14ac:dyDescent="0.3"/>
    <row r="24" spans="2:4" ht="24.75" customHeight="1" x14ac:dyDescent="0.3">
      <c r="B24" s="91" t="s">
        <v>221</v>
      </c>
      <c r="C24" s="91"/>
      <c r="D24" s="91"/>
    </row>
    <row r="25" spans="2:4" ht="26.25" customHeight="1" x14ac:dyDescent="0.3">
      <c r="B25" s="91" t="s">
        <v>310</v>
      </c>
      <c r="C25" s="91"/>
      <c r="D25" s="91"/>
    </row>
    <row r="26" spans="2:4" ht="32.25" customHeight="1" x14ac:dyDescent="0.3">
      <c r="B26" s="160" t="s">
        <v>222</v>
      </c>
      <c r="C26" s="160"/>
      <c r="D26" s="160"/>
    </row>
    <row r="28" spans="2:4" x14ac:dyDescent="0.3">
      <c r="B28" s="2" t="s">
        <v>96</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19" activePane="bottomLeft" state="frozen"/>
      <selection activeCell="A7" sqref="A7"/>
      <selection pane="bottomLeft" activeCell="D29" sqref="D29"/>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335</v>
      </c>
      <c r="Z1" s="26" t="s">
        <v>29</v>
      </c>
    </row>
    <row r="2" spans="2:26" x14ac:dyDescent="0.3">
      <c r="B2" s="165" t="s">
        <v>344</v>
      </c>
      <c r="C2" s="166"/>
      <c r="D2" s="166"/>
      <c r="E2" s="166"/>
      <c r="F2" s="167"/>
      <c r="Z2" s="26" t="s">
        <v>79</v>
      </c>
    </row>
    <row r="3" spans="2:26" ht="24.75" customHeight="1" x14ac:dyDescent="0.3">
      <c r="B3" s="168"/>
      <c r="C3" s="169"/>
      <c r="D3" s="169"/>
      <c r="E3" s="169"/>
      <c r="F3" s="170"/>
    </row>
    <row r="4" spans="2:26" ht="18" customHeight="1" x14ac:dyDescent="0.3">
      <c r="B4" s="25" t="s">
        <v>78</v>
      </c>
      <c r="C4" s="27"/>
      <c r="D4" s="27"/>
      <c r="E4" s="27"/>
      <c r="F4" s="27"/>
    </row>
    <row r="5" spans="2:26" ht="24.75" customHeight="1" x14ac:dyDescent="0.3">
      <c r="B5" s="179"/>
      <c r="C5" s="180"/>
      <c r="D5" s="180"/>
      <c r="E5" s="180"/>
      <c r="F5" s="181"/>
    </row>
    <row r="6" spans="2:26" ht="13.5" customHeight="1" x14ac:dyDescent="0.3">
      <c r="B6" s="27"/>
      <c r="C6" s="27"/>
      <c r="D6" s="27"/>
      <c r="E6" s="27"/>
      <c r="F6" s="27"/>
    </row>
    <row r="7" spans="2:26" x14ac:dyDescent="0.3">
      <c r="B7" s="25" t="s">
        <v>48</v>
      </c>
    </row>
    <row r="8" spans="2:26" x14ac:dyDescent="0.3">
      <c r="B8" s="175" t="s">
        <v>336</v>
      </c>
      <c r="C8" s="176"/>
      <c r="D8" s="171" t="s">
        <v>30</v>
      </c>
      <c r="E8" s="171"/>
      <c r="F8" s="171"/>
    </row>
    <row r="9" spans="2:26" ht="22.5" customHeight="1" x14ac:dyDescent="0.3">
      <c r="B9" s="177" t="s">
        <v>345</v>
      </c>
      <c r="C9" s="178"/>
      <c r="D9" s="164" t="s">
        <v>348</v>
      </c>
      <c r="E9" s="164"/>
      <c r="F9" s="164"/>
    </row>
    <row r="10" spans="2:26" ht="35.25" customHeight="1" x14ac:dyDescent="0.3">
      <c r="B10" s="177" t="s">
        <v>346</v>
      </c>
      <c r="C10" s="178"/>
      <c r="D10" s="172" t="s">
        <v>349</v>
      </c>
      <c r="E10" s="173"/>
      <c r="F10" s="174"/>
    </row>
    <row r="11" spans="2:26" ht="39" customHeight="1" x14ac:dyDescent="0.3">
      <c r="B11" s="177" t="s">
        <v>347</v>
      </c>
      <c r="C11" s="178"/>
      <c r="D11" s="164"/>
      <c r="E11" s="164"/>
      <c r="F11" s="164"/>
    </row>
    <row r="12" spans="2:26" ht="22.5" customHeight="1" x14ac:dyDescent="0.3">
      <c r="B12" s="177"/>
      <c r="C12" s="178"/>
      <c r="D12" s="164"/>
      <c r="E12" s="164"/>
      <c r="F12" s="164"/>
    </row>
    <row r="13" spans="2:26" ht="42" customHeight="1" x14ac:dyDescent="0.3">
      <c r="B13" s="177"/>
      <c r="C13" s="178"/>
      <c r="D13" s="164"/>
      <c r="E13" s="164"/>
      <c r="F13" s="164"/>
    </row>
    <row r="14" spans="2:26" ht="22.5" customHeight="1" x14ac:dyDescent="0.3">
      <c r="B14" s="177"/>
      <c r="C14" s="178"/>
      <c r="D14" s="164"/>
      <c r="E14" s="164"/>
      <c r="F14" s="164"/>
    </row>
    <row r="15" spans="2:26" ht="45.75" customHeight="1" x14ac:dyDescent="0.3">
      <c r="B15" s="177"/>
      <c r="C15" s="178"/>
      <c r="D15" s="164"/>
      <c r="E15" s="164"/>
      <c r="F15" s="164"/>
    </row>
    <row r="16" spans="2:26" ht="28.5" customHeight="1" x14ac:dyDescent="0.3">
      <c r="B16" s="177"/>
      <c r="C16" s="178"/>
      <c r="D16" s="164"/>
      <c r="E16" s="164"/>
      <c r="F16" s="164"/>
    </row>
    <row r="17" spans="2:11" ht="22.5" customHeight="1" x14ac:dyDescent="0.3">
      <c r="B17" s="161"/>
      <c r="C17" s="162"/>
      <c r="D17" s="163"/>
      <c r="E17" s="163"/>
      <c r="F17" s="163"/>
    </row>
    <row r="18" spans="2:11" ht="22.5" customHeight="1" x14ac:dyDescent="0.3">
      <c r="B18" s="161"/>
      <c r="C18" s="162"/>
      <c r="D18" s="163"/>
      <c r="E18" s="163"/>
      <c r="F18" s="163"/>
    </row>
    <row r="19" spans="2:11" ht="22.5" customHeight="1" x14ac:dyDescent="0.3">
      <c r="B19" s="161"/>
      <c r="C19" s="162"/>
      <c r="D19" s="163"/>
      <c r="E19" s="163"/>
      <c r="F19" s="163"/>
    </row>
    <row r="20" spans="2:11" ht="22.5" customHeight="1" x14ac:dyDescent="0.3">
      <c r="B20" s="161"/>
      <c r="C20" s="162"/>
      <c r="D20" s="163"/>
      <c r="E20" s="163"/>
      <c r="F20" s="163"/>
    </row>
    <row r="21" spans="2:11" ht="22.5" customHeight="1" x14ac:dyDescent="0.3">
      <c r="B21" s="161"/>
      <c r="C21" s="162"/>
      <c r="D21" s="163"/>
      <c r="E21" s="163"/>
      <c r="F21" s="163"/>
    </row>
    <row r="22" spans="2:11" ht="22.5" customHeight="1" x14ac:dyDescent="0.3">
      <c r="B22" s="161"/>
      <c r="C22" s="162"/>
      <c r="D22" s="163"/>
      <c r="E22" s="163"/>
      <c r="F22" s="163"/>
    </row>
    <row r="23" spans="2:11" ht="22.5" customHeight="1" x14ac:dyDescent="0.3">
      <c r="B23" s="161"/>
      <c r="C23" s="162"/>
      <c r="D23" s="163"/>
      <c r="E23" s="163"/>
      <c r="F23" s="163"/>
    </row>
    <row r="24" spans="2:11" ht="12.75" customHeight="1" x14ac:dyDescent="0.3">
      <c r="B24" s="28"/>
      <c r="C24" s="28"/>
      <c r="D24" s="29"/>
      <c r="E24" s="29"/>
      <c r="F24" s="29"/>
    </row>
    <row r="25" spans="2:11" x14ac:dyDescent="0.3">
      <c r="B25" s="25" t="s">
        <v>49</v>
      </c>
    </row>
    <row r="26" spans="2:11" ht="38.25" customHeight="1" x14ac:dyDescent="0.3">
      <c r="B26" s="183" t="s">
        <v>47</v>
      </c>
      <c r="C26" s="185" t="s">
        <v>27</v>
      </c>
      <c r="D26" s="185" t="s">
        <v>28</v>
      </c>
      <c r="E26" s="185" t="s">
        <v>30</v>
      </c>
      <c r="F26" s="183" t="s">
        <v>339</v>
      </c>
      <c r="G26" s="182" t="s">
        <v>99</v>
      </c>
      <c r="H26" s="182"/>
      <c r="I26" s="182"/>
      <c r="J26" s="182"/>
      <c r="K26" s="182"/>
    </row>
    <row r="27" spans="2:11" ht="36" customHeight="1" x14ac:dyDescent="0.3">
      <c r="B27" s="184"/>
      <c r="C27" s="186"/>
      <c r="D27" s="186"/>
      <c r="E27" s="186"/>
      <c r="F27" s="184"/>
      <c r="G27" s="64" t="s">
        <v>100</v>
      </c>
      <c r="H27" s="64" t="s">
        <v>101</v>
      </c>
      <c r="I27" s="64" t="s">
        <v>102</v>
      </c>
      <c r="J27" s="64" t="s">
        <v>103</v>
      </c>
      <c r="K27" s="64" t="s">
        <v>104</v>
      </c>
    </row>
    <row r="28" spans="2:11" ht="27.75" customHeight="1" x14ac:dyDescent="0.3">
      <c r="B28" s="30">
        <v>1</v>
      </c>
      <c r="C28" s="31" t="s">
        <v>357</v>
      </c>
      <c r="D28" s="30" t="s">
        <v>79</v>
      </c>
      <c r="E28" s="31"/>
      <c r="F28" s="30"/>
      <c r="G28" s="65">
        <f>'Option 1 (Baseline) Hand Fell'!$C$4</f>
        <v>-0.4082562648892662</v>
      </c>
      <c r="H28" s="65">
        <f>'Option 1 (Baseline) Hand Fell'!$C$5</f>
        <v>-0.48673662215256536</v>
      </c>
      <c r="I28" s="65">
        <f>'Option 1 (Baseline) Hand Fell'!$C$6</f>
        <v>-0.54001448239011551</v>
      </c>
      <c r="J28" s="65">
        <f>'Option 1 (Baseline) Hand Fell'!$C$7</f>
        <v>-0.59367830760799656</v>
      </c>
      <c r="K28" s="66"/>
    </row>
    <row r="29" spans="2:11" ht="27.75" customHeight="1" x14ac:dyDescent="0.3">
      <c r="B29" s="30">
        <v>2</v>
      </c>
      <c r="C29" s="30" t="s">
        <v>358</v>
      </c>
      <c r="D29" s="30" t="s">
        <v>29</v>
      </c>
      <c r="E29" s="31"/>
      <c r="F29" s="30"/>
      <c r="G29" s="65">
        <f>'Option 2 Mulcher'!$C$4</f>
        <v>-0.24856459579913512</v>
      </c>
      <c r="H29" s="65">
        <f>'Option 2 Mulcher'!$C$5</f>
        <v>-0.29727847605287533</v>
      </c>
      <c r="I29" s="65">
        <f>'Option 2 Mulcher'!$C$6</f>
        <v>-0.33037585961209087</v>
      </c>
      <c r="J29" s="65">
        <f>'Option 2 Mulcher'!$C$7</f>
        <v>-0.36376485287616245</v>
      </c>
      <c r="K29" s="30"/>
    </row>
    <row r="30" spans="2:11" ht="27.75" customHeight="1" x14ac:dyDescent="0.3">
      <c r="B30" s="138">
        <v>3</v>
      </c>
      <c r="C30" s="138"/>
      <c r="D30" s="138"/>
      <c r="E30" s="139"/>
      <c r="F30" s="138"/>
      <c r="G30" s="140"/>
      <c r="H30" s="140"/>
      <c r="I30" s="140"/>
      <c r="J30" s="140"/>
      <c r="K30" s="138"/>
    </row>
    <row r="31" spans="2:11" ht="27.75" customHeight="1" x14ac:dyDescent="0.3">
      <c r="B31" s="138">
        <v>4</v>
      </c>
      <c r="C31" s="138"/>
      <c r="D31" s="138"/>
      <c r="E31" s="139"/>
      <c r="F31" s="138"/>
      <c r="G31" s="140"/>
      <c r="H31" s="140"/>
      <c r="I31" s="140"/>
      <c r="J31" s="140"/>
      <c r="K31" s="138"/>
    </row>
    <row r="32" spans="2:11" ht="27.75" customHeight="1" x14ac:dyDescent="0.3">
      <c r="B32" s="138">
        <v>5</v>
      </c>
      <c r="C32" s="138"/>
      <c r="D32" s="138"/>
      <c r="E32" s="139"/>
      <c r="F32" s="138"/>
      <c r="G32" s="140"/>
      <c r="H32" s="140"/>
      <c r="I32" s="140"/>
      <c r="J32" s="140"/>
      <c r="K32" s="138"/>
    </row>
    <row r="33" spans="2:11" ht="27.75" customHeight="1" x14ac:dyDescent="0.3">
      <c r="B33" s="138">
        <v>6</v>
      </c>
      <c r="C33" s="138"/>
      <c r="D33" s="138"/>
      <c r="E33" s="139"/>
      <c r="F33" s="138"/>
      <c r="G33" s="140"/>
      <c r="H33" s="140"/>
      <c r="I33" s="140"/>
      <c r="J33" s="140"/>
      <c r="K33" s="138"/>
    </row>
    <row r="34" spans="2:11" ht="27.75" customHeight="1" x14ac:dyDescent="0.3">
      <c r="B34" s="138">
        <v>7</v>
      </c>
      <c r="C34" s="138"/>
      <c r="D34" s="138"/>
      <c r="E34" s="139"/>
      <c r="F34" s="138"/>
      <c r="G34" s="140"/>
      <c r="H34" s="140"/>
      <c r="I34" s="140"/>
      <c r="J34" s="140"/>
      <c r="K34" s="138"/>
    </row>
    <row r="35" spans="2:11" ht="27.75" customHeight="1" x14ac:dyDescent="0.3">
      <c r="B35" s="138">
        <v>8</v>
      </c>
      <c r="C35" s="138"/>
      <c r="D35" s="138"/>
      <c r="E35" s="139"/>
      <c r="F35" s="138"/>
      <c r="G35" s="140"/>
      <c r="H35" s="140"/>
      <c r="I35" s="140"/>
      <c r="J35" s="140"/>
      <c r="K35" s="138"/>
    </row>
    <row r="39" spans="2:11" x14ac:dyDescent="0.3">
      <c r="B39" s="2" t="s">
        <v>105</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F7" sqref="F7:G8"/>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294</v>
      </c>
      <c r="E3" s="21"/>
      <c r="F3" s="77"/>
      <c r="G3" s="127"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308</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204</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87" t="s">
        <v>73</v>
      </c>
      <c r="C13" s="188"/>
      <c r="D13" s="126"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9"/>
      <c r="C14" s="190"/>
      <c r="D14" s="43" t="s">
        <v>106</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91" t="s">
        <v>323</v>
      </c>
      <c r="C15" s="42" t="s">
        <v>316</v>
      </c>
      <c r="D15" s="125">
        <v>1.3408686121386491</v>
      </c>
      <c r="E15" s="21"/>
      <c r="F15" s="70" t="s">
        <v>89</v>
      </c>
      <c r="G15" s="39"/>
      <c r="H15" s="39"/>
      <c r="I15" s="76"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91"/>
      <c r="C16" s="42" t="s">
        <v>317</v>
      </c>
      <c r="D16" s="125">
        <v>1.3004251926654264</v>
      </c>
      <c r="E16" s="83"/>
      <c r="F16" s="71" t="s">
        <v>154</v>
      </c>
      <c r="G16" s="39"/>
      <c r="H16" s="39"/>
      <c r="I16" s="76"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91"/>
      <c r="C17" s="42" t="s">
        <v>318</v>
      </c>
      <c r="D17" s="125">
        <v>1.2670349113192076</v>
      </c>
      <c r="E17" s="83"/>
      <c r="F17" s="70" t="s">
        <v>207</v>
      </c>
      <c r="G17" s="72"/>
      <c r="H17" s="72"/>
      <c r="I17" s="79" t="s">
        <v>201</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91"/>
      <c r="C18" s="42" t="s">
        <v>319</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91"/>
      <c r="C19" s="42" t="s">
        <v>320</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91"/>
      <c r="C20" s="42" t="s">
        <v>321</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91"/>
      <c r="C21" s="42" t="s">
        <v>250</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91"/>
      <c r="C22" s="42" t="s">
        <v>251</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91"/>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91"/>
      <c r="C24" s="42" t="s">
        <v>106</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311</v>
      </c>
    </row>
    <row r="28" spans="1:59" x14ac:dyDescent="0.3">
      <c r="B28" s="20" t="s">
        <v>247</v>
      </c>
      <c r="E28" s="74"/>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3"/>
    </row>
    <row r="33" spans="2:5" ht="47.25" customHeight="1" x14ac:dyDescent="0.3">
      <c r="D33" s="106" t="s">
        <v>290</v>
      </c>
    </row>
    <row r="34" spans="2:5" x14ac:dyDescent="0.3">
      <c r="B34" s="111" t="s">
        <v>244</v>
      </c>
      <c r="C34" s="20" t="s">
        <v>250</v>
      </c>
      <c r="D34" s="20">
        <f>0.58982*1000</f>
        <v>589.82000000000005</v>
      </c>
      <c r="E34" s="20" t="s">
        <v>291</v>
      </c>
    </row>
    <row r="35" spans="2:5" x14ac:dyDescent="0.3">
      <c r="B35" s="111" t="s">
        <v>245</v>
      </c>
      <c r="C35" s="20" t="s">
        <v>251</v>
      </c>
      <c r="D35" s="73">
        <f>D34-$D$78</f>
        <v>575.32450000000006</v>
      </c>
    </row>
    <row r="36" spans="2:5" x14ac:dyDescent="0.3">
      <c r="B36" s="111" t="s">
        <v>246</v>
      </c>
      <c r="C36" s="20" t="s">
        <v>72</v>
      </c>
      <c r="D36" s="73">
        <f t="shared" ref="D36:D73" si="2">D35-$D$78</f>
        <v>560.82900000000006</v>
      </c>
    </row>
    <row r="37" spans="2:5" x14ac:dyDescent="0.3">
      <c r="C37" s="20" t="s">
        <v>106</v>
      </c>
      <c r="D37" s="73">
        <f t="shared" si="2"/>
        <v>546.33350000000007</v>
      </c>
    </row>
    <row r="38" spans="2:5" x14ac:dyDescent="0.3">
      <c r="C38" s="20" t="s">
        <v>252</v>
      </c>
      <c r="D38" s="73">
        <f t="shared" si="2"/>
        <v>531.83800000000008</v>
      </c>
    </row>
    <row r="39" spans="2:5" x14ac:dyDescent="0.3">
      <c r="C39" s="20" t="s">
        <v>253</v>
      </c>
      <c r="D39" s="73">
        <f t="shared" si="2"/>
        <v>517.34250000000009</v>
      </c>
    </row>
    <row r="40" spans="2:5" x14ac:dyDescent="0.3">
      <c r="C40" s="20" t="s">
        <v>254</v>
      </c>
      <c r="D40" s="73">
        <f t="shared" si="2"/>
        <v>502.84700000000009</v>
      </c>
    </row>
    <row r="41" spans="2:5" x14ac:dyDescent="0.3">
      <c r="C41" s="20" t="s">
        <v>255</v>
      </c>
      <c r="D41" s="73">
        <f t="shared" si="2"/>
        <v>488.3515000000001</v>
      </c>
    </row>
    <row r="42" spans="2:5" x14ac:dyDescent="0.3">
      <c r="C42" s="20" t="s">
        <v>256</v>
      </c>
      <c r="D42" s="73">
        <f t="shared" si="2"/>
        <v>473.85600000000011</v>
      </c>
    </row>
    <row r="43" spans="2:5" x14ac:dyDescent="0.3">
      <c r="C43" s="20" t="s">
        <v>257</v>
      </c>
      <c r="D43" s="73">
        <f t="shared" si="2"/>
        <v>459.36050000000012</v>
      </c>
    </row>
    <row r="44" spans="2:5" x14ac:dyDescent="0.3">
      <c r="C44" s="20" t="s">
        <v>258</v>
      </c>
      <c r="D44" s="73">
        <f t="shared" si="2"/>
        <v>444.86500000000012</v>
      </c>
    </row>
    <row r="45" spans="2:5" x14ac:dyDescent="0.3">
      <c r="C45" s="20" t="s">
        <v>259</v>
      </c>
      <c r="D45" s="73">
        <f t="shared" si="2"/>
        <v>430.36950000000013</v>
      </c>
    </row>
    <row r="46" spans="2:5" x14ac:dyDescent="0.3">
      <c r="C46" s="20" t="s">
        <v>260</v>
      </c>
      <c r="D46" s="73">
        <f t="shared" si="2"/>
        <v>415.87400000000014</v>
      </c>
    </row>
    <row r="47" spans="2:5" x14ac:dyDescent="0.3">
      <c r="C47" s="20" t="s">
        <v>261</v>
      </c>
      <c r="D47" s="73">
        <f t="shared" si="2"/>
        <v>401.37850000000014</v>
      </c>
    </row>
    <row r="48" spans="2:5" x14ac:dyDescent="0.3">
      <c r="C48" s="20" t="s">
        <v>262</v>
      </c>
      <c r="D48" s="73">
        <f t="shared" si="2"/>
        <v>386.88300000000015</v>
      </c>
    </row>
    <row r="49" spans="3:4" x14ac:dyDescent="0.3">
      <c r="C49" s="20" t="s">
        <v>263</v>
      </c>
      <c r="D49" s="73">
        <f t="shared" si="2"/>
        <v>372.38750000000016</v>
      </c>
    </row>
    <row r="50" spans="3:4" x14ac:dyDescent="0.3">
      <c r="C50" s="20" t="s">
        <v>264</v>
      </c>
      <c r="D50" s="73">
        <f t="shared" si="2"/>
        <v>357.89200000000017</v>
      </c>
    </row>
    <row r="51" spans="3:4" x14ac:dyDescent="0.3">
      <c r="C51" s="20" t="s">
        <v>265</v>
      </c>
      <c r="D51" s="73">
        <f t="shared" si="2"/>
        <v>343.39650000000017</v>
      </c>
    </row>
    <row r="52" spans="3:4" x14ac:dyDescent="0.3">
      <c r="C52" s="20" t="s">
        <v>266</v>
      </c>
      <c r="D52" s="73">
        <f t="shared" si="2"/>
        <v>328.90100000000018</v>
      </c>
    </row>
    <row r="53" spans="3:4" x14ac:dyDescent="0.3">
      <c r="C53" s="20" t="s">
        <v>267</v>
      </c>
      <c r="D53" s="73">
        <f t="shared" si="2"/>
        <v>314.40550000000019</v>
      </c>
    </row>
    <row r="54" spans="3:4" x14ac:dyDescent="0.3">
      <c r="C54" s="20" t="s">
        <v>268</v>
      </c>
      <c r="D54" s="73">
        <f t="shared" si="2"/>
        <v>299.9100000000002</v>
      </c>
    </row>
    <row r="55" spans="3:4" x14ac:dyDescent="0.3">
      <c r="C55" s="20" t="s">
        <v>269</v>
      </c>
      <c r="D55" s="73">
        <f t="shared" si="2"/>
        <v>285.4145000000002</v>
      </c>
    </row>
    <row r="56" spans="3:4" x14ac:dyDescent="0.3">
      <c r="C56" s="20" t="s">
        <v>270</v>
      </c>
      <c r="D56" s="73">
        <f t="shared" si="2"/>
        <v>270.91900000000021</v>
      </c>
    </row>
    <row r="57" spans="3:4" x14ac:dyDescent="0.3">
      <c r="C57" s="20" t="s">
        <v>271</v>
      </c>
      <c r="D57" s="73">
        <f t="shared" si="2"/>
        <v>256.42350000000022</v>
      </c>
    </row>
    <row r="58" spans="3:4" x14ac:dyDescent="0.3">
      <c r="C58" s="20" t="s">
        <v>272</v>
      </c>
      <c r="D58" s="73">
        <f t="shared" si="2"/>
        <v>241.92800000000022</v>
      </c>
    </row>
    <row r="59" spans="3:4" x14ac:dyDescent="0.3">
      <c r="C59" s="20" t="s">
        <v>273</v>
      </c>
      <c r="D59" s="73">
        <f t="shared" si="2"/>
        <v>227.43250000000023</v>
      </c>
    </row>
    <row r="60" spans="3:4" x14ac:dyDescent="0.3">
      <c r="C60" s="20" t="s">
        <v>274</v>
      </c>
      <c r="D60" s="73">
        <f t="shared" si="2"/>
        <v>212.93700000000024</v>
      </c>
    </row>
    <row r="61" spans="3:4" x14ac:dyDescent="0.3">
      <c r="C61" s="20" t="s">
        <v>275</v>
      </c>
      <c r="D61" s="73">
        <f t="shared" si="2"/>
        <v>198.44150000000025</v>
      </c>
    </row>
    <row r="62" spans="3:4" x14ac:dyDescent="0.3">
      <c r="C62" s="20" t="s">
        <v>276</v>
      </c>
      <c r="D62" s="73">
        <f t="shared" si="2"/>
        <v>183.94600000000025</v>
      </c>
    </row>
    <row r="63" spans="3:4" x14ac:dyDescent="0.3">
      <c r="C63" s="20" t="s">
        <v>277</v>
      </c>
      <c r="D63" s="73">
        <f t="shared" si="2"/>
        <v>169.45050000000026</v>
      </c>
    </row>
    <row r="64" spans="3:4" x14ac:dyDescent="0.3">
      <c r="C64" s="20" t="s">
        <v>278</v>
      </c>
      <c r="D64" s="73">
        <f t="shared" si="2"/>
        <v>154.95500000000027</v>
      </c>
    </row>
    <row r="65" spans="3:5" x14ac:dyDescent="0.3">
      <c r="C65" s="20" t="s">
        <v>279</v>
      </c>
      <c r="D65" s="73">
        <f t="shared" si="2"/>
        <v>140.45950000000028</v>
      </c>
    </row>
    <row r="66" spans="3:5" x14ac:dyDescent="0.3">
      <c r="C66" s="20" t="s">
        <v>280</v>
      </c>
      <c r="D66" s="73">
        <f t="shared" si="2"/>
        <v>125.96400000000027</v>
      </c>
    </row>
    <row r="67" spans="3:5" x14ac:dyDescent="0.3">
      <c r="C67" s="20" t="s">
        <v>281</v>
      </c>
      <c r="D67" s="73">
        <f t="shared" si="2"/>
        <v>111.46850000000026</v>
      </c>
    </row>
    <row r="68" spans="3:5" x14ac:dyDescent="0.3">
      <c r="C68" s="20" t="s">
        <v>282</v>
      </c>
      <c r="D68" s="73">
        <f t="shared" si="2"/>
        <v>96.973000000000255</v>
      </c>
    </row>
    <row r="69" spans="3:5" x14ac:dyDescent="0.3">
      <c r="C69" s="20" t="s">
        <v>283</v>
      </c>
      <c r="D69" s="73">
        <f t="shared" si="2"/>
        <v>82.477500000000248</v>
      </c>
    </row>
    <row r="70" spans="3:5" x14ac:dyDescent="0.3">
      <c r="C70" s="20" t="s">
        <v>284</v>
      </c>
      <c r="D70" s="73">
        <f t="shared" si="2"/>
        <v>67.982000000000241</v>
      </c>
    </row>
    <row r="71" spans="3:5" x14ac:dyDescent="0.3">
      <c r="C71" s="20" t="s">
        <v>285</v>
      </c>
      <c r="D71" s="73">
        <f t="shared" si="2"/>
        <v>53.486500000000241</v>
      </c>
    </row>
    <row r="72" spans="3:5" x14ac:dyDescent="0.3">
      <c r="C72" s="20" t="s">
        <v>286</v>
      </c>
      <c r="D72" s="73">
        <f t="shared" si="2"/>
        <v>38.991000000000241</v>
      </c>
    </row>
    <row r="73" spans="3:5" x14ac:dyDescent="0.3">
      <c r="C73" s="20" t="s">
        <v>287</v>
      </c>
      <c r="D73" s="73">
        <f t="shared" si="2"/>
        <v>24.495500000000241</v>
      </c>
    </row>
    <row r="74" spans="3:5" x14ac:dyDescent="0.3">
      <c r="C74" s="20" t="s">
        <v>288</v>
      </c>
      <c r="D74" s="73">
        <v>10</v>
      </c>
    </row>
    <row r="75" spans="3:5" x14ac:dyDescent="0.3">
      <c r="C75" s="20" t="s">
        <v>289</v>
      </c>
      <c r="D75" s="73">
        <f>D73-D78</f>
        <v>10.00000000000024</v>
      </c>
      <c r="E75" s="20" t="s">
        <v>292</v>
      </c>
    </row>
    <row r="78" spans="3:5" x14ac:dyDescent="0.3">
      <c r="D78" s="107">
        <f>(D34-D74)/40</f>
        <v>14.495500000000002</v>
      </c>
      <c r="E78" s="20" t="s">
        <v>293</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93"/>
  <sheetViews>
    <sheetView tabSelected="1" topLeftCell="D61" zoomScale="90" zoomScaleNormal="90" workbookViewId="0">
      <selection activeCell="O93" sqref="O93"/>
    </sheetView>
  </sheetViews>
  <sheetFormatPr defaultRowHeight="15" x14ac:dyDescent="0.25"/>
  <cols>
    <col min="1" max="1" width="5.85546875" customWidth="1"/>
    <col min="2" max="2" width="35.28515625" customWidth="1"/>
    <col min="3" max="3" width="33.85546875" customWidth="1"/>
    <col min="4" max="4" width="13.28515625" customWidth="1"/>
    <col min="6" max="6" width="14.5703125" customWidth="1"/>
    <col min="7" max="7" width="12.140625" customWidth="1"/>
    <col min="8" max="8" width="11.85546875" customWidth="1"/>
    <col min="9" max="9" width="12.42578125" customWidth="1"/>
    <col min="10" max="10" width="12.5703125" customWidth="1"/>
    <col min="11" max="11" width="13.5703125" customWidth="1"/>
    <col min="12" max="12" width="13.85546875" customWidth="1"/>
    <col min="13" max="13" width="11.7109375" customWidth="1"/>
    <col min="14" max="14" width="14.28515625" customWidth="1"/>
    <col min="15" max="15" width="12.140625" customWidth="1"/>
    <col min="16" max="20" width="12.5703125" customWidth="1"/>
    <col min="21" max="21" width="11.7109375" customWidth="1"/>
  </cols>
  <sheetData>
    <row r="1" spans="1:12" ht="18.75" x14ac:dyDescent="0.3">
      <c r="A1" s="1" t="s">
        <v>299</v>
      </c>
    </row>
    <row r="2" spans="1:12" x14ac:dyDescent="0.25">
      <c r="A2" t="s">
        <v>76</v>
      </c>
    </row>
    <row r="5" spans="1:12" x14ac:dyDescent="0.25">
      <c r="F5" s="141" t="s">
        <v>255</v>
      </c>
    </row>
    <row r="6" spans="1:12" ht="46.5" customHeight="1" x14ac:dyDescent="0.25">
      <c r="F6" s="195" t="s">
        <v>351</v>
      </c>
      <c r="G6" s="196"/>
      <c r="H6" s="143" t="s">
        <v>352</v>
      </c>
      <c r="I6" s="143" t="s">
        <v>353</v>
      </c>
      <c r="J6" s="143" t="s">
        <v>359</v>
      </c>
      <c r="K6" s="143" t="s">
        <v>354</v>
      </c>
      <c r="L6" s="143" t="s">
        <v>355</v>
      </c>
    </row>
    <row r="7" spans="1:12" x14ac:dyDescent="0.25">
      <c r="F7" s="144">
        <v>42461</v>
      </c>
      <c r="G7" s="144">
        <v>42490</v>
      </c>
      <c r="H7" s="142">
        <v>100</v>
      </c>
      <c r="I7" s="145">
        <v>55005.999999999993</v>
      </c>
      <c r="J7" s="145">
        <v>25900</v>
      </c>
      <c r="K7" s="145">
        <v>17454</v>
      </c>
      <c r="L7" s="145">
        <f>I7-J7-K7</f>
        <v>11651.999999999993</v>
      </c>
    </row>
    <row r="8" spans="1:12" x14ac:dyDescent="0.25">
      <c r="F8" s="144">
        <v>42491</v>
      </c>
      <c r="G8" s="144">
        <v>42521</v>
      </c>
      <c r="H8" s="142">
        <v>0</v>
      </c>
      <c r="I8" s="145">
        <v>0</v>
      </c>
      <c r="J8" s="145">
        <v>2595</v>
      </c>
      <c r="K8" s="145">
        <v>0</v>
      </c>
      <c r="L8" s="145">
        <f t="shared" ref="L8:L18" si="0">I8-J8-K8</f>
        <v>-2595</v>
      </c>
    </row>
    <row r="9" spans="1:12" x14ac:dyDescent="0.25">
      <c r="F9" s="144">
        <v>42522</v>
      </c>
      <c r="G9" s="144">
        <v>42551</v>
      </c>
      <c r="H9" s="142">
        <v>16</v>
      </c>
      <c r="I9" s="145">
        <v>11646.586770428014</v>
      </c>
      <c r="J9" s="145">
        <v>0</v>
      </c>
      <c r="K9" s="145">
        <v>3036.385214007782</v>
      </c>
      <c r="L9" s="145">
        <f t="shared" si="0"/>
        <v>8610.201556420232</v>
      </c>
    </row>
    <row r="10" spans="1:12" x14ac:dyDescent="0.25">
      <c r="F10" s="144">
        <v>42552</v>
      </c>
      <c r="G10" s="144">
        <v>42582</v>
      </c>
      <c r="H10" s="142">
        <v>38</v>
      </c>
      <c r="I10" s="145">
        <v>21287.081712062252</v>
      </c>
      <c r="J10" s="145">
        <v>10604</v>
      </c>
      <c r="K10" s="145">
        <v>6188.87859922179</v>
      </c>
      <c r="L10" s="145">
        <f t="shared" si="0"/>
        <v>4494.2031128404624</v>
      </c>
    </row>
    <row r="11" spans="1:12" x14ac:dyDescent="0.25">
      <c r="F11" s="144">
        <v>42583</v>
      </c>
      <c r="G11" s="144">
        <v>42613</v>
      </c>
      <c r="H11" s="142">
        <v>42</v>
      </c>
      <c r="I11" s="145">
        <v>26728.989883268478</v>
      </c>
      <c r="J11" s="145">
        <v>0</v>
      </c>
      <c r="K11" s="145">
        <v>8501.878599221789</v>
      </c>
      <c r="L11" s="145">
        <f t="shared" si="0"/>
        <v>18227.111284046689</v>
      </c>
    </row>
    <row r="12" spans="1:12" x14ac:dyDescent="0.25">
      <c r="F12" s="144">
        <v>42614</v>
      </c>
      <c r="G12" s="144">
        <v>42643</v>
      </c>
      <c r="H12" s="142">
        <v>18</v>
      </c>
      <c r="I12" s="145">
        <v>10181.509727626459</v>
      </c>
      <c r="J12" s="145">
        <v>0</v>
      </c>
      <c r="K12" s="145">
        <v>2101.5081712062256</v>
      </c>
      <c r="L12" s="145">
        <f t="shared" si="0"/>
        <v>8080.0015564202331</v>
      </c>
    </row>
    <row r="13" spans="1:12" x14ac:dyDescent="0.25">
      <c r="F13" s="144">
        <v>42644</v>
      </c>
      <c r="G13" s="144">
        <v>42674</v>
      </c>
      <c r="H13" s="142">
        <v>57</v>
      </c>
      <c r="I13" s="145">
        <v>15038.15719844358</v>
      </c>
      <c r="J13" s="145">
        <v>0</v>
      </c>
      <c r="K13" s="145">
        <v>6182.1245136186772</v>
      </c>
      <c r="L13" s="145">
        <f t="shared" si="0"/>
        <v>8856.0326848249024</v>
      </c>
    </row>
    <row r="14" spans="1:12" x14ac:dyDescent="0.25">
      <c r="F14" s="144">
        <v>42675</v>
      </c>
      <c r="G14" s="144">
        <v>42704</v>
      </c>
      <c r="H14" s="142">
        <v>10</v>
      </c>
      <c r="I14" s="145">
        <v>5710.770428015564</v>
      </c>
      <c r="J14" s="145">
        <v>0</v>
      </c>
      <c r="K14" s="145">
        <v>5295.6326848249028</v>
      </c>
      <c r="L14" s="145">
        <f t="shared" si="0"/>
        <v>415.13774319066124</v>
      </c>
    </row>
    <row r="15" spans="1:12" x14ac:dyDescent="0.25">
      <c r="F15" s="144">
        <v>42705</v>
      </c>
      <c r="G15" s="144">
        <v>42735</v>
      </c>
      <c r="H15" s="142">
        <v>6</v>
      </c>
      <c r="I15" s="145">
        <v>4568.6163424124506</v>
      </c>
      <c r="J15" s="145">
        <v>0</v>
      </c>
      <c r="K15" s="145">
        <v>3335.8622568093388</v>
      </c>
      <c r="L15" s="145">
        <f t="shared" si="0"/>
        <v>1232.7540856031119</v>
      </c>
    </row>
    <row r="16" spans="1:12" x14ac:dyDescent="0.25">
      <c r="F16" s="144">
        <v>42736</v>
      </c>
      <c r="G16" s="144">
        <v>42766</v>
      </c>
      <c r="H16" s="142">
        <v>32</v>
      </c>
      <c r="I16" s="145">
        <v>15430.403112840464</v>
      </c>
      <c r="J16" s="145">
        <v>2550</v>
      </c>
      <c r="K16" s="145">
        <v>6863.878599221789</v>
      </c>
      <c r="L16" s="145">
        <f t="shared" si="0"/>
        <v>6016.524513618675</v>
      </c>
    </row>
    <row r="17" spans="6:12" x14ac:dyDescent="0.25">
      <c r="F17" s="144">
        <v>42767</v>
      </c>
      <c r="G17" s="144">
        <v>42794</v>
      </c>
      <c r="H17" s="142">
        <v>73</v>
      </c>
      <c r="I17" s="145">
        <v>26941.805447470811</v>
      </c>
      <c r="J17" s="145">
        <v>0</v>
      </c>
      <c r="K17" s="145">
        <v>12003.340856031127</v>
      </c>
      <c r="L17" s="145">
        <f t="shared" si="0"/>
        <v>14938.464591439684</v>
      </c>
    </row>
    <row r="18" spans="6:12" x14ac:dyDescent="0.25">
      <c r="F18" s="144">
        <v>42795</v>
      </c>
      <c r="G18" s="144">
        <v>42825</v>
      </c>
      <c r="H18" s="142">
        <v>27</v>
      </c>
      <c r="I18" s="145">
        <v>10522.863813229571</v>
      </c>
      <c r="J18" s="145">
        <v>0</v>
      </c>
      <c r="K18" s="145">
        <v>5952.4015564202327</v>
      </c>
      <c r="L18" s="145">
        <f t="shared" si="0"/>
        <v>4570.4622568093382</v>
      </c>
    </row>
    <row r="19" spans="6:12" x14ac:dyDescent="0.25">
      <c r="F19" s="195" t="s">
        <v>356</v>
      </c>
      <c r="G19" s="196"/>
      <c r="H19" s="146">
        <f>SUM(H7:H18)</f>
        <v>419</v>
      </c>
      <c r="I19" s="145">
        <f>SUM(I7:I18)</f>
        <v>203062.78443579763</v>
      </c>
      <c r="J19" s="145">
        <f>SUM(J7:J18)</f>
        <v>41649</v>
      </c>
      <c r="K19" s="145">
        <f>SUM(K7:K18)</f>
        <v>76915.891050583639</v>
      </c>
      <c r="L19" s="145">
        <f>SUM(L7:L18)</f>
        <v>84497.893385213974</v>
      </c>
    </row>
    <row r="22" spans="6:12" x14ac:dyDescent="0.25">
      <c r="F22" s="141" t="s">
        <v>256</v>
      </c>
    </row>
    <row r="23" spans="6:12" ht="45" x14ac:dyDescent="0.25">
      <c r="F23" s="195" t="s">
        <v>351</v>
      </c>
      <c r="G23" s="196"/>
      <c r="H23" s="143" t="s">
        <v>352</v>
      </c>
      <c r="I23" s="143" t="s">
        <v>353</v>
      </c>
      <c r="J23" s="143" t="s">
        <v>360</v>
      </c>
      <c r="K23" s="143" t="s">
        <v>354</v>
      </c>
      <c r="L23" s="143" t="s">
        <v>355</v>
      </c>
    </row>
    <row r="24" spans="6:12" x14ac:dyDescent="0.25">
      <c r="F24" s="144">
        <v>42826</v>
      </c>
      <c r="G24" s="144">
        <v>42855</v>
      </c>
      <c r="H24" s="142">
        <v>11</v>
      </c>
      <c r="I24" s="145">
        <v>9112.1556420233446</v>
      </c>
      <c r="J24" s="145"/>
      <c r="K24" s="145">
        <v>4054.0622568093386</v>
      </c>
      <c r="L24" s="145">
        <v>5058.093385214006</v>
      </c>
    </row>
    <row r="25" spans="6:12" x14ac:dyDescent="0.25">
      <c r="F25" s="144">
        <v>42856</v>
      </c>
      <c r="G25" s="144">
        <v>42886</v>
      </c>
      <c r="H25" s="142">
        <v>41</v>
      </c>
      <c r="I25" s="145">
        <v>13535.480155642026</v>
      </c>
      <c r="J25" s="145"/>
      <c r="K25" s="145">
        <v>7704.4785992217894</v>
      </c>
      <c r="L25" s="145">
        <v>5831.0015564202367</v>
      </c>
    </row>
    <row r="26" spans="6:12" x14ac:dyDescent="0.25">
      <c r="F26" s="144">
        <v>42887</v>
      </c>
      <c r="G26" s="144">
        <v>42916</v>
      </c>
      <c r="H26" s="142">
        <v>15</v>
      </c>
      <c r="I26" s="145">
        <v>9340.986770428015</v>
      </c>
      <c r="J26" s="145">
        <v>175</v>
      </c>
      <c r="K26" s="145">
        <v>3241.5852140077823</v>
      </c>
      <c r="L26" s="145">
        <v>5924.4015564202327</v>
      </c>
    </row>
    <row r="27" spans="6:12" x14ac:dyDescent="0.25">
      <c r="F27" s="144">
        <v>42917</v>
      </c>
      <c r="G27" s="144">
        <v>42947</v>
      </c>
      <c r="H27" s="142">
        <v>33</v>
      </c>
      <c r="I27" s="145">
        <v>16603.526848249028</v>
      </c>
      <c r="J27" s="145"/>
      <c r="K27" s="145">
        <v>6183.9245136186764</v>
      </c>
      <c r="L27" s="145">
        <v>10419.602334630352</v>
      </c>
    </row>
    <row r="28" spans="6:12" x14ac:dyDescent="0.25">
      <c r="F28" s="144">
        <v>42948</v>
      </c>
      <c r="G28" s="144">
        <v>42978</v>
      </c>
      <c r="H28" s="142">
        <v>84</v>
      </c>
      <c r="I28" s="145">
        <v>48161.363424124516</v>
      </c>
      <c r="J28" s="145"/>
      <c r="K28" s="145">
        <v>14249.080155642023</v>
      </c>
      <c r="L28" s="145">
        <v>33912.283268482497</v>
      </c>
    </row>
    <row r="29" spans="6:12" x14ac:dyDescent="0.25">
      <c r="F29" s="144">
        <v>42979</v>
      </c>
      <c r="G29" s="144">
        <v>43008</v>
      </c>
      <c r="H29" s="142">
        <v>26</v>
      </c>
      <c r="I29" s="145">
        <v>9094.0326848249024</v>
      </c>
      <c r="J29" s="145">
        <v>4292.57</v>
      </c>
      <c r="K29" s="145">
        <v>4668.0933852140079</v>
      </c>
      <c r="L29" s="145">
        <v>133.36929961089481</v>
      </c>
    </row>
    <row r="30" spans="6:12" x14ac:dyDescent="0.25">
      <c r="F30" s="144">
        <v>43009</v>
      </c>
      <c r="G30" s="144">
        <v>43039</v>
      </c>
      <c r="H30" s="142">
        <v>5</v>
      </c>
      <c r="I30" s="145">
        <v>3037.3852140077815</v>
      </c>
      <c r="J30" s="145"/>
      <c r="K30" s="145">
        <v>1821.8311284046686</v>
      </c>
      <c r="L30" s="145">
        <v>1215.554085603113</v>
      </c>
    </row>
    <row r="31" spans="6:12" x14ac:dyDescent="0.25">
      <c r="F31" s="144">
        <v>43040</v>
      </c>
      <c r="G31" s="144">
        <v>43069</v>
      </c>
      <c r="H31" s="142">
        <v>13</v>
      </c>
      <c r="I31" s="145">
        <v>7216.9245136186764</v>
      </c>
      <c r="J31" s="145">
        <v>3421.28</v>
      </c>
      <c r="K31" s="145">
        <v>1924.4311284046692</v>
      </c>
      <c r="L31" s="145">
        <v>1871.2133852140071</v>
      </c>
    </row>
    <row r="32" spans="6:12" x14ac:dyDescent="0.25">
      <c r="F32" s="144">
        <v>43070</v>
      </c>
      <c r="G32" s="144">
        <v>43100</v>
      </c>
      <c r="H32" s="142">
        <v>0</v>
      </c>
      <c r="I32" s="145">
        <v>0</v>
      </c>
      <c r="J32" s="145"/>
      <c r="K32" s="145">
        <v>0</v>
      </c>
      <c r="L32" s="145">
        <v>0</v>
      </c>
    </row>
    <row r="33" spans="6:12" x14ac:dyDescent="0.25">
      <c r="F33" s="144">
        <v>43101</v>
      </c>
      <c r="G33" s="144">
        <v>43131</v>
      </c>
      <c r="H33" s="142">
        <v>0</v>
      </c>
      <c r="I33" s="145">
        <v>0</v>
      </c>
      <c r="J33" s="145"/>
      <c r="K33" s="145">
        <v>0</v>
      </c>
      <c r="L33" s="145">
        <v>0</v>
      </c>
    </row>
    <row r="34" spans="6:12" x14ac:dyDescent="0.25">
      <c r="F34" s="144">
        <v>43132</v>
      </c>
      <c r="G34" s="144">
        <v>43159</v>
      </c>
      <c r="H34" s="142">
        <v>12</v>
      </c>
      <c r="I34" s="145">
        <v>4423.0163424124512</v>
      </c>
      <c r="J34" s="145"/>
      <c r="K34" s="145">
        <v>2184.3081712062258</v>
      </c>
      <c r="L34" s="145">
        <v>2238.7081712062254</v>
      </c>
    </row>
    <row r="35" spans="6:12" x14ac:dyDescent="0.25">
      <c r="F35" s="144">
        <v>43160</v>
      </c>
      <c r="G35" s="144">
        <v>43190</v>
      </c>
      <c r="H35" s="142">
        <v>22</v>
      </c>
      <c r="I35" s="145">
        <v>18100.619455252923</v>
      </c>
      <c r="J35" s="145"/>
      <c r="K35" s="145">
        <v>4969.1392996108943</v>
      </c>
      <c r="L35" s="145">
        <v>13131.480155642028</v>
      </c>
    </row>
    <row r="36" spans="6:12" x14ac:dyDescent="0.25">
      <c r="F36" s="195" t="s">
        <v>356</v>
      </c>
      <c r="G36" s="196"/>
      <c r="H36" s="142">
        <v>262</v>
      </c>
      <c r="I36" s="145">
        <v>138625.49105058366</v>
      </c>
      <c r="J36" s="145">
        <v>7888.85</v>
      </c>
      <c r="K36" s="145">
        <v>51000.933852140079</v>
      </c>
      <c r="L36" s="145">
        <v>79735.707198443604</v>
      </c>
    </row>
    <row r="39" spans="6:12" x14ac:dyDescent="0.25">
      <c r="F39" s="141" t="s">
        <v>257</v>
      </c>
    </row>
    <row r="40" spans="6:12" ht="45" x14ac:dyDescent="0.25">
      <c r="F40" s="195" t="s">
        <v>351</v>
      </c>
      <c r="G40" s="196"/>
      <c r="H40" s="143" t="s">
        <v>352</v>
      </c>
      <c r="I40" s="143" t="s">
        <v>353</v>
      </c>
      <c r="J40" s="143" t="s">
        <v>360</v>
      </c>
      <c r="K40" s="143" t="s">
        <v>354</v>
      </c>
      <c r="L40" s="143" t="s">
        <v>355</v>
      </c>
    </row>
    <row r="41" spans="6:12" x14ac:dyDescent="0.25">
      <c r="F41" s="144">
        <v>43191</v>
      </c>
      <c r="G41" s="144">
        <v>43220</v>
      </c>
      <c r="H41" s="142">
        <v>0</v>
      </c>
      <c r="I41" s="145">
        <v>0</v>
      </c>
      <c r="J41" s="145">
        <v>0</v>
      </c>
      <c r="K41" s="145">
        <v>0</v>
      </c>
      <c r="L41" s="145">
        <v>0</v>
      </c>
    </row>
    <row r="42" spans="6:12" x14ac:dyDescent="0.25">
      <c r="F42" s="144">
        <v>43221</v>
      </c>
      <c r="G42" s="144">
        <v>43251</v>
      </c>
      <c r="H42" s="142">
        <v>4</v>
      </c>
      <c r="I42" s="145">
        <v>3037.385214007782</v>
      </c>
      <c r="J42" s="145">
        <v>0</v>
      </c>
      <c r="K42" s="145">
        <v>1419.7540856031128</v>
      </c>
      <c r="L42" s="145">
        <v>1617.6311284046692</v>
      </c>
    </row>
    <row r="43" spans="6:12" x14ac:dyDescent="0.25">
      <c r="F43" s="144">
        <v>43252</v>
      </c>
      <c r="G43" s="144">
        <v>43281</v>
      </c>
      <c r="H43" s="142">
        <v>12</v>
      </c>
      <c r="I43" s="145">
        <v>3948.600778210116</v>
      </c>
      <c r="J43" s="145">
        <v>0</v>
      </c>
      <c r="K43" s="145">
        <v>1561.7294941634241</v>
      </c>
      <c r="L43" s="145">
        <v>2386.8712840466919</v>
      </c>
    </row>
    <row r="44" spans="6:12" x14ac:dyDescent="0.25">
      <c r="F44" s="144">
        <v>43282</v>
      </c>
      <c r="G44" s="144">
        <v>43312</v>
      </c>
      <c r="H44" s="142">
        <v>0</v>
      </c>
      <c r="I44" s="145">
        <v>0</v>
      </c>
      <c r="J44" s="145">
        <v>243</v>
      </c>
      <c r="K44" s="145">
        <v>0</v>
      </c>
      <c r="L44" s="145">
        <v>-243</v>
      </c>
    </row>
    <row r="45" spans="6:12" x14ac:dyDescent="0.25">
      <c r="F45" s="144">
        <v>43313</v>
      </c>
      <c r="G45" s="144">
        <v>43343</v>
      </c>
      <c r="H45" s="142">
        <v>12</v>
      </c>
      <c r="I45" s="145">
        <v>7897.2015564202338</v>
      </c>
      <c r="J45" s="145"/>
      <c r="K45" s="145">
        <v>2839.5081712062256</v>
      </c>
      <c r="L45" s="145">
        <v>5057.6933852140082</v>
      </c>
    </row>
    <row r="46" spans="6:12" x14ac:dyDescent="0.25">
      <c r="F46" s="144">
        <v>43344</v>
      </c>
      <c r="G46" s="144">
        <v>43373</v>
      </c>
      <c r="H46" s="142">
        <v>5</v>
      </c>
      <c r="I46" s="145">
        <v>2429.9081712062257</v>
      </c>
      <c r="J46" s="145">
        <v>24941.33</v>
      </c>
      <c r="K46" s="145">
        <v>1419.7540856031128</v>
      </c>
      <c r="L46" s="145">
        <v>-23931.175914396888</v>
      </c>
    </row>
    <row r="47" spans="6:12" x14ac:dyDescent="0.25">
      <c r="F47" s="144">
        <v>43374</v>
      </c>
      <c r="G47" s="144">
        <v>43404</v>
      </c>
      <c r="H47" s="142">
        <v>43</v>
      </c>
      <c r="I47" s="145">
        <v>22163.850583657586</v>
      </c>
      <c r="J47" s="145">
        <v>3060</v>
      </c>
      <c r="K47" s="145">
        <v>8293.5245136186768</v>
      </c>
      <c r="L47" s="145">
        <v>10810.326070038909</v>
      </c>
    </row>
    <row r="48" spans="6:12" x14ac:dyDescent="0.25">
      <c r="F48" s="144">
        <v>43405</v>
      </c>
      <c r="G48" s="144">
        <v>43434</v>
      </c>
      <c r="H48" s="142">
        <v>30</v>
      </c>
      <c r="I48" s="145">
        <v>8140.6785992217901</v>
      </c>
      <c r="J48" s="145">
        <v>5711.14</v>
      </c>
      <c r="K48" s="145">
        <v>2027.0311284046691</v>
      </c>
      <c r="L48" s="145">
        <v>402.50747081712075</v>
      </c>
    </row>
    <row r="49" spans="6:12" x14ac:dyDescent="0.25">
      <c r="F49" s="144">
        <v>43435</v>
      </c>
      <c r="G49" s="144">
        <v>43465</v>
      </c>
      <c r="H49" s="142">
        <v>0</v>
      </c>
      <c r="I49" s="145">
        <v>0</v>
      </c>
      <c r="J49" s="145"/>
      <c r="K49" s="145">
        <v>0</v>
      </c>
      <c r="L49" s="145">
        <v>0</v>
      </c>
    </row>
    <row r="50" spans="6:12" x14ac:dyDescent="0.25">
      <c r="F50" s="144">
        <v>43466</v>
      </c>
      <c r="G50" s="144">
        <v>43496</v>
      </c>
      <c r="H50" s="142">
        <v>0</v>
      </c>
      <c r="I50" s="145">
        <v>0</v>
      </c>
      <c r="J50" s="145"/>
      <c r="K50" s="145">
        <v>0</v>
      </c>
      <c r="L50" s="145">
        <v>0</v>
      </c>
    </row>
    <row r="51" spans="6:12" x14ac:dyDescent="0.25">
      <c r="F51" s="144">
        <v>43497</v>
      </c>
      <c r="G51" s="144">
        <v>43524</v>
      </c>
      <c r="H51" s="142">
        <v>14</v>
      </c>
      <c r="I51" s="145">
        <v>3754.216342412451</v>
      </c>
      <c r="J51" s="145">
        <v>11735.92</v>
      </c>
      <c r="K51" s="145">
        <v>2129.6311284046692</v>
      </c>
      <c r="L51" s="145">
        <v>-10111.334785992218</v>
      </c>
    </row>
    <row r="52" spans="6:12" x14ac:dyDescent="0.25">
      <c r="F52" s="144">
        <v>43525</v>
      </c>
      <c r="G52" s="144">
        <v>43555</v>
      </c>
      <c r="H52" s="142">
        <v>14</v>
      </c>
      <c r="I52" s="145">
        <v>11524.094941634241</v>
      </c>
      <c r="J52" s="145"/>
      <c r="K52" s="145">
        <v>4259.2622568093384</v>
      </c>
      <c r="L52" s="145">
        <v>7264.8326848249026</v>
      </c>
    </row>
    <row r="53" spans="6:12" x14ac:dyDescent="0.25">
      <c r="F53" s="195" t="s">
        <v>356</v>
      </c>
      <c r="G53" s="196"/>
      <c r="H53" s="142">
        <v>134</v>
      </c>
      <c r="I53" s="145">
        <v>62895.936186770428</v>
      </c>
      <c r="J53" s="145">
        <v>45691.39</v>
      </c>
      <c r="K53" s="145">
        <v>23950.194863813227</v>
      </c>
      <c r="L53" s="145">
        <v>-6745.6486770428046</v>
      </c>
    </row>
    <row r="55" spans="6:12" x14ac:dyDescent="0.25">
      <c r="J55" s="147"/>
    </row>
    <row r="56" spans="6:12" x14ac:dyDescent="0.25">
      <c r="F56" s="148" t="s">
        <v>258</v>
      </c>
    </row>
    <row r="57" spans="6:12" ht="45" x14ac:dyDescent="0.25">
      <c r="F57" s="192" t="s">
        <v>351</v>
      </c>
      <c r="G57" s="192"/>
      <c r="H57" s="149" t="s">
        <v>352</v>
      </c>
      <c r="I57" s="149" t="s">
        <v>353</v>
      </c>
      <c r="J57" s="149" t="s">
        <v>360</v>
      </c>
      <c r="K57" s="149" t="s">
        <v>354</v>
      </c>
      <c r="L57" s="149" t="s">
        <v>355</v>
      </c>
    </row>
    <row r="58" spans="6:12" x14ac:dyDescent="0.25">
      <c r="F58" s="150">
        <v>43556</v>
      </c>
      <c r="G58" s="150">
        <v>43585</v>
      </c>
      <c r="H58" s="151">
        <v>8</v>
      </c>
      <c r="I58" s="152">
        <v>2429.9081712062252</v>
      </c>
      <c r="J58" s="151"/>
      <c r="K58" s="152">
        <v>1214.5540856031128</v>
      </c>
      <c r="L58" s="152">
        <v>1215.35408560311</v>
      </c>
    </row>
    <row r="59" spans="6:12" x14ac:dyDescent="0.25">
      <c r="F59" s="150">
        <v>43586</v>
      </c>
      <c r="G59" s="150">
        <v>43616</v>
      </c>
      <c r="H59" s="151">
        <v>45</v>
      </c>
      <c r="I59" s="152">
        <v>28285.606225680927</v>
      </c>
      <c r="J59" s="152">
        <v>808.72</v>
      </c>
      <c r="K59" s="152">
        <v>8973.7097276264594</v>
      </c>
      <c r="L59" s="152">
        <v>18503.176498054469</v>
      </c>
    </row>
    <row r="60" spans="6:12" x14ac:dyDescent="0.25">
      <c r="F60" s="150">
        <v>43617</v>
      </c>
      <c r="G60" s="150">
        <v>43646</v>
      </c>
      <c r="H60" s="151">
        <v>61</v>
      </c>
      <c r="I60" s="152">
        <v>25247.912840466925</v>
      </c>
      <c r="J60" s="152">
        <v>1749.6399999999999</v>
      </c>
      <c r="K60" s="152">
        <v>6072.7704280155631</v>
      </c>
      <c r="L60" s="152">
        <v>17425.502412451362</v>
      </c>
    </row>
    <row r="61" spans="6:12" x14ac:dyDescent="0.25">
      <c r="F61" s="150">
        <v>43647</v>
      </c>
      <c r="G61" s="150">
        <v>43677</v>
      </c>
      <c r="H61" s="151">
        <v>15</v>
      </c>
      <c r="I61" s="152">
        <v>3037.385214007782</v>
      </c>
      <c r="J61" s="152">
        <v>12544.64</v>
      </c>
      <c r="K61" s="152">
        <v>1214.5540856031128</v>
      </c>
      <c r="L61" s="152">
        <v>-10721.808871595331</v>
      </c>
    </row>
    <row r="62" spans="6:12" x14ac:dyDescent="0.25">
      <c r="F62" s="150">
        <v>43678</v>
      </c>
      <c r="G62" s="150">
        <v>43708</v>
      </c>
      <c r="H62" s="151">
        <v>71</v>
      </c>
      <c r="I62" s="152">
        <v>25314.066926070038</v>
      </c>
      <c r="J62" s="152"/>
      <c r="K62" s="152">
        <v>7002.9245136186764</v>
      </c>
      <c r="L62" s="152">
        <v>18311.142412451361</v>
      </c>
    </row>
    <row r="63" spans="6:12" x14ac:dyDescent="0.25">
      <c r="F63" s="150">
        <v>43709</v>
      </c>
      <c r="G63" s="150">
        <v>43738</v>
      </c>
      <c r="H63" s="151">
        <v>33</v>
      </c>
      <c r="I63" s="152">
        <v>15531.75719844358</v>
      </c>
      <c r="J63" s="152"/>
      <c r="K63" s="152">
        <v>5938.5011673151748</v>
      </c>
      <c r="L63" s="152">
        <v>9593.2560311284051</v>
      </c>
    </row>
    <row r="64" spans="6:12" x14ac:dyDescent="0.25">
      <c r="F64" s="150">
        <v>43739</v>
      </c>
      <c r="G64" s="150">
        <v>43769</v>
      </c>
      <c r="H64" s="151">
        <v>64</v>
      </c>
      <c r="I64" s="152">
        <v>27469.543968871592</v>
      </c>
      <c r="J64" s="152">
        <v>2302.1</v>
      </c>
      <c r="K64" s="152">
        <v>9168.2252918287923</v>
      </c>
      <c r="L64" s="152">
        <v>15999.218677042802</v>
      </c>
    </row>
    <row r="65" spans="6:22" x14ac:dyDescent="0.25">
      <c r="F65" s="150">
        <v>43770</v>
      </c>
      <c r="G65" s="150">
        <v>43799</v>
      </c>
      <c r="H65" s="151">
        <v>59</v>
      </c>
      <c r="I65" s="152">
        <v>36819.147081712064</v>
      </c>
      <c r="J65" s="152">
        <v>2847.09</v>
      </c>
      <c r="K65" s="152">
        <v>9210.4097276264583</v>
      </c>
      <c r="L65" s="152">
        <v>24761.647354085602</v>
      </c>
    </row>
    <row r="66" spans="6:22" x14ac:dyDescent="0.25">
      <c r="F66" s="150">
        <v>43800</v>
      </c>
      <c r="G66" s="150">
        <v>43830</v>
      </c>
      <c r="H66" s="151">
        <v>65</v>
      </c>
      <c r="I66" s="152">
        <v>36912.930739299612</v>
      </c>
      <c r="J66" s="152"/>
      <c r="K66" s="152">
        <v>10598.663813229572</v>
      </c>
      <c r="L66" s="152">
        <v>26314.266926070042</v>
      </c>
    </row>
    <row r="67" spans="6:22" x14ac:dyDescent="0.25">
      <c r="F67" s="150">
        <v>43831</v>
      </c>
      <c r="G67" s="150">
        <v>43861</v>
      </c>
      <c r="H67" s="151">
        <v>10</v>
      </c>
      <c r="I67" s="152">
        <v>5710.770428015564</v>
      </c>
      <c r="J67" s="152"/>
      <c r="K67" s="152">
        <v>1985.8622568093385</v>
      </c>
      <c r="L67" s="152">
        <v>3724.9081712062252</v>
      </c>
    </row>
    <row r="68" spans="6:22" x14ac:dyDescent="0.25">
      <c r="F68" s="150">
        <v>43862</v>
      </c>
      <c r="G68" s="150">
        <v>43889</v>
      </c>
      <c r="H68" s="151">
        <v>3</v>
      </c>
      <c r="I68" s="152">
        <v>1986.4622568093387</v>
      </c>
      <c r="J68" s="152">
        <v>2978.42</v>
      </c>
      <c r="K68" s="152">
        <v>661.95408560311284</v>
      </c>
      <c r="L68" s="152">
        <v>-1653.9118287937742</v>
      </c>
    </row>
    <row r="69" spans="6:22" x14ac:dyDescent="0.25">
      <c r="F69" s="150">
        <v>43891</v>
      </c>
      <c r="G69" s="150">
        <v>43921</v>
      </c>
      <c r="H69" s="151">
        <v>11</v>
      </c>
      <c r="I69" s="152">
        <v>5607.3089494163423</v>
      </c>
      <c r="J69" s="151"/>
      <c r="K69" s="152">
        <v>2207.4852140077819</v>
      </c>
      <c r="L69" s="152">
        <v>3399.8237354085604</v>
      </c>
    </row>
    <row r="70" spans="6:22" x14ac:dyDescent="0.25">
      <c r="F70" s="193" t="s">
        <v>356</v>
      </c>
      <c r="G70" s="194"/>
      <c r="H70" s="153">
        <v>445</v>
      </c>
      <c r="I70" s="154">
        <v>214352.8</v>
      </c>
      <c r="J70" s="154">
        <v>23230.61</v>
      </c>
      <c r="K70" s="154">
        <v>64249.614396887162</v>
      </c>
      <c r="L70" s="154">
        <v>126872.57560311281</v>
      </c>
    </row>
    <row r="72" spans="6:22" x14ac:dyDescent="0.25">
      <c r="M72" s="147"/>
    </row>
    <row r="73" spans="6:22" x14ac:dyDescent="0.25">
      <c r="F73" s="148" t="s">
        <v>363</v>
      </c>
      <c r="O73" s="148" t="s">
        <v>364</v>
      </c>
    </row>
    <row r="74" spans="6:22" ht="45" x14ac:dyDescent="0.25">
      <c r="F74" s="192" t="s">
        <v>351</v>
      </c>
      <c r="G74" s="192"/>
      <c r="H74" s="155" t="s">
        <v>352</v>
      </c>
      <c r="I74" s="155" t="s">
        <v>353</v>
      </c>
      <c r="J74" s="155" t="s">
        <v>360</v>
      </c>
      <c r="K74" s="155" t="s">
        <v>354</v>
      </c>
      <c r="L74" s="156" t="s">
        <v>367</v>
      </c>
      <c r="M74" s="155" t="s">
        <v>355</v>
      </c>
      <c r="O74" s="192" t="s">
        <v>351</v>
      </c>
      <c r="P74" s="192"/>
      <c r="Q74" s="155" t="s">
        <v>352</v>
      </c>
      <c r="R74" s="155" t="s">
        <v>353</v>
      </c>
      <c r="S74" s="155" t="s">
        <v>360</v>
      </c>
      <c r="T74" s="155" t="s">
        <v>354</v>
      </c>
      <c r="U74" s="155" t="s">
        <v>355</v>
      </c>
    </row>
    <row r="75" spans="6:22" x14ac:dyDescent="0.25">
      <c r="F75" s="150">
        <v>43922</v>
      </c>
      <c r="G75" s="150">
        <v>43951</v>
      </c>
      <c r="H75" s="151">
        <v>0</v>
      </c>
      <c r="I75" s="152">
        <v>0</v>
      </c>
      <c r="J75" s="152">
        <v>0</v>
      </c>
      <c r="K75" s="152">
        <v>0</v>
      </c>
      <c r="L75" s="152">
        <f>T75</f>
        <v>4965</v>
      </c>
      <c r="M75" s="152">
        <f>I75-K75-J75+L75</f>
        <v>4965</v>
      </c>
      <c r="O75" s="150">
        <v>43922</v>
      </c>
      <c r="P75" s="150">
        <v>43951</v>
      </c>
      <c r="Q75" s="151">
        <v>10</v>
      </c>
      <c r="R75" s="152">
        <v>13706</v>
      </c>
      <c r="S75" s="145">
        <v>0</v>
      </c>
      <c r="T75" s="157">
        <v>4965</v>
      </c>
      <c r="U75" s="152">
        <f>R75-T75</f>
        <v>8741</v>
      </c>
    </row>
    <row r="76" spans="6:22" x14ac:dyDescent="0.25">
      <c r="F76" s="150">
        <v>43952</v>
      </c>
      <c r="G76" s="150">
        <v>43982</v>
      </c>
      <c r="H76" s="151">
        <v>0</v>
      </c>
      <c r="I76" s="152">
        <v>0</v>
      </c>
      <c r="J76" s="152">
        <v>0</v>
      </c>
      <c r="K76" s="152">
        <v>0</v>
      </c>
      <c r="L76" s="152">
        <f t="shared" ref="L76:L86" si="1">T76</f>
        <v>0</v>
      </c>
      <c r="M76" s="152">
        <f t="shared" ref="M76:M86" si="2">I76-K76-J76+L76</f>
        <v>0</v>
      </c>
      <c r="O76" s="150">
        <v>43952</v>
      </c>
      <c r="P76" s="150">
        <v>43982</v>
      </c>
      <c r="Q76" s="158">
        <v>0</v>
      </c>
      <c r="R76" s="159">
        <v>0</v>
      </c>
      <c r="S76" s="145">
        <v>0</v>
      </c>
      <c r="T76" s="159">
        <v>0</v>
      </c>
      <c r="U76" s="152">
        <f t="shared" ref="U76:U86" si="3">R76-T76</f>
        <v>0</v>
      </c>
      <c r="V76" t="s">
        <v>366</v>
      </c>
    </row>
    <row r="77" spans="6:22" x14ac:dyDescent="0.25">
      <c r="F77" s="150">
        <v>43983</v>
      </c>
      <c r="G77" s="150">
        <v>44012</v>
      </c>
      <c r="H77" s="151">
        <v>0</v>
      </c>
      <c r="I77" s="152">
        <v>0</v>
      </c>
      <c r="J77" s="152">
        <v>0</v>
      </c>
      <c r="K77" s="152">
        <v>0</v>
      </c>
      <c r="L77" s="152">
        <f t="shared" si="1"/>
        <v>0</v>
      </c>
      <c r="M77" s="152">
        <f t="shared" si="2"/>
        <v>0</v>
      </c>
      <c r="O77" s="150">
        <v>43983</v>
      </c>
      <c r="P77" s="150">
        <v>44012</v>
      </c>
      <c r="Q77" s="158">
        <v>0</v>
      </c>
      <c r="R77" s="159">
        <v>0</v>
      </c>
      <c r="S77" s="145">
        <v>0</v>
      </c>
      <c r="T77" s="159">
        <v>0</v>
      </c>
      <c r="U77" s="152">
        <f t="shared" si="3"/>
        <v>0</v>
      </c>
    </row>
    <row r="78" spans="6:22" x14ac:dyDescent="0.25">
      <c r="F78" s="150">
        <v>44013</v>
      </c>
      <c r="G78" s="150">
        <v>44043</v>
      </c>
      <c r="H78" s="151">
        <v>0</v>
      </c>
      <c r="I78" s="152">
        <v>0</v>
      </c>
      <c r="J78" s="152">
        <v>0</v>
      </c>
      <c r="K78" s="152">
        <v>0</v>
      </c>
      <c r="L78" s="152">
        <f t="shared" si="1"/>
        <v>0</v>
      </c>
      <c r="M78" s="152">
        <f t="shared" si="2"/>
        <v>0</v>
      </c>
      <c r="O78" s="150">
        <v>44013</v>
      </c>
      <c r="P78" s="150">
        <v>44043</v>
      </c>
      <c r="Q78" s="158">
        <v>0</v>
      </c>
      <c r="R78" s="159">
        <v>0</v>
      </c>
      <c r="S78" s="145">
        <v>0</v>
      </c>
      <c r="T78" s="159">
        <v>0</v>
      </c>
      <c r="U78" s="152">
        <f t="shared" si="3"/>
        <v>0</v>
      </c>
    </row>
    <row r="79" spans="6:22" x14ac:dyDescent="0.25">
      <c r="F79" s="150">
        <v>44044</v>
      </c>
      <c r="G79" s="150">
        <v>44074</v>
      </c>
      <c r="H79" s="151">
        <v>0</v>
      </c>
      <c r="I79" s="152">
        <v>0</v>
      </c>
      <c r="J79" s="152">
        <v>0</v>
      </c>
      <c r="K79" s="152">
        <v>0</v>
      </c>
      <c r="L79" s="152">
        <f t="shared" si="1"/>
        <v>0</v>
      </c>
      <c r="M79" s="152">
        <f t="shared" si="2"/>
        <v>0</v>
      </c>
      <c r="O79" s="150">
        <v>44044</v>
      </c>
      <c r="P79" s="150">
        <v>44074</v>
      </c>
      <c r="Q79" s="158">
        <v>0</v>
      </c>
      <c r="R79" s="159">
        <v>0</v>
      </c>
      <c r="S79" s="145">
        <v>0</v>
      </c>
      <c r="T79" s="159">
        <v>0</v>
      </c>
      <c r="U79" s="152">
        <f t="shared" si="3"/>
        <v>0</v>
      </c>
    </row>
    <row r="80" spans="6:22" x14ac:dyDescent="0.25">
      <c r="F80" s="150">
        <v>44075</v>
      </c>
      <c r="G80" s="150">
        <v>44104</v>
      </c>
      <c r="H80" s="151">
        <v>0</v>
      </c>
      <c r="I80" s="152">
        <v>0</v>
      </c>
      <c r="J80" s="152">
        <v>0</v>
      </c>
      <c r="K80" s="152">
        <v>0</v>
      </c>
      <c r="L80" s="152">
        <f t="shared" si="1"/>
        <v>0</v>
      </c>
      <c r="M80" s="152">
        <f t="shared" si="2"/>
        <v>0</v>
      </c>
      <c r="O80" s="150">
        <v>44075</v>
      </c>
      <c r="P80" s="150">
        <v>44104</v>
      </c>
      <c r="Q80" s="158">
        <v>0</v>
      </c>
      <c r="R80" s="159">
        <v>0</v>
      </c>
      <c r="S80" s="145">
        <v>0</v>
      </c>
      <c r="T80" s="159">
        <v>0</v>
      </c>
      <c r="U80" s="152">
        <f t="shared" si="3"/>
        <v>0</v>
      </c>
    </row>
    <row r="81" spans="6:22" x14ac:dyDescent="0.25">
      <c r="F81" s="150">
        <v>44105</v>
      </c>
      <c r="G81" s="150">
        <v>44135</v>
      </c>
      <c r="H81" s="151">
        <v>0</v>
      </c>
      <c r="I81" s="152">
        <v>0</v>
      </c>
      <c r="J81" s="152">
        <v>99600</v>
      </c>
      <c r="K81" s="152">
        <v>0</v>
      </c>
      <c r="L81" s="152">
        <f t="shared" si="1"/>
        <v>0</v>
      </c>
      <c r="M81" s="152">
        <f t="shared" si="2"/>
        <v>-99600</v>
      </c>
      <c r="O81" s="150">
        <v>44105</v>
      </c>
      <c r="P81" s="150">
        <v>44135</v>
      </c>
      <c r="Q81" s="158">
        <v>0</v>
      </c>
      <c r="R81" s="159">
        <v>0</v>
      </c>
      <c r="S81" s="145">
        <v>0</v>
      </c>
      <c r="T81" s="159">
        <v>0</v>
      </c>
      <c r="U81" s="152">
        <f t="shared" si="3"/>
        <v>0</v>
      </c>
    </row>
    <row r="82" spans="6:22" x14ac:dyDescent="0.25">
      <c r="F82" s="150">
        <v>44136</v>
      </c>
      <c r="G82" s="150">
        <v>44165</v>
      </c>
      <c r="H82" s="151">
        <v>0</v>
      </c>
      <c r="I82" s="152">
        <v>0</v>
      </c>
      <c r="J82" s="152">
        <v>0</v>
      </c>
      <c r="K82" s="152">
        <v>0</v>
      </c>
      <c r="L82" s="152">
        <f t="shared" si="1"/>
        <v>8351.6031128404666</v>
      </c>
      <c r="M82" s="152">
        <f t="shared" si="2"/>
        <v>8351.6031128404666</v>
      </c>
      <c r="O82" s="150">
        <v>44136</v>
      </c>
      <c r="P82" s="150">
        <v>44165</v>
      </c>
      <c r="Q82" s="158">
        <v>5</v>
      </c>
      <c r="R82" s="159">
        <v>19136.622568093386</v>
      </c>
      <c r="S82" s="145">
        <v>0</v>
      </c>
      <c r="T82" s="159">
        <v>8351.6031128404666</v>
      </c>
      <c r="U82" s="152">
        <f t="shared" si="3"/>
        <v>10785.019455252919</v>
      </c>
      <c r="V82" t="s">
        <v>365</v>
      </c>
    </row>
    <row r="83" spans="6:22" x14ac:dyDescent="0.25">
      <c r="F83" s="150">
        <v>44166</v>
      </c>
      <c r="G83" s="150">
        <v>44196</v>
      </c>
      <c r="H83" s="151">
        <v>0</v>
      </c>
      <c r="I83" s="152">
        <v>0</v>
      </c>
      <c r="J83" s="152">
        <v>0</v>
      </c>
      <c r="K83" s="152">
        <v>0</v>
      </c>
      <c r="L83" s="152">
        <f t="shared" si="1"/>
        <v>3776.1245136186767</v>
      </c>
      <c r="M83" s="152">
        <f t="shared" si="2"/>
        <v>3776.1245136186767</v>
      </c>
      <c r="O83" s="150">
        <v>44166</v>
      </c>
      <c r="P83" s="150">
        <v>44196</v>
      </c>
      <c r="Q83" s="158">
        <v>7</v>
      </c>
      <c r="R83" s="159">
        <v>15163.698054474708</v>
      </c>
      <c r="S83" s="145">
        <v>0</v>
      </c>
      <c r="T83" s="159">
        <v>3776.1245136186767</v>
      </c>
      <c r="U83" s="152">
        <f t="shared" si="3"/>
        <v>11387.57354085603</v>
      </c>
    </row>
    <row r="84" spans="6:22" x14ac:dyDescent="0.25">
      <c r="F84" s="150">
        <v>44197</v>
      </c>
      <c r="G84" s="150">
        <v>44227</v>
      </c>
      <c r="H84" s="151">
        <v>0</v>
      </c>
      <c r="I84" s="152">
        <v>0</v>
      </c>
      <c r="J84" s="152">
        <v>0</v>
      </c>
      <c r="K84" s="152">
        <v>0</v>
      </c>
      <c r="L84" s="152">
        <f t="shared" si="1"/>
        <v>18483.852140077819</v>
      </c>
      <c r="M84" s="152">
        <f t="shared" si="2"/>
        <v>18483.852140077819</v>
      </c>
      <c r="O84" s="150">
        <v>44197</v>
      </c>
      <c r="P84" s="150">
        <v>44227</v>
      </c>
      <c r="Q84" s="158">
        <v>26</v>
      </c>
      <c r="R84" s="159">
        <v>95114.621011673153</v>
      </c>
      <c r="S84" s="145">
        <v>0</v>
      </c>
      <c r="T84" s="159">
        <v>18483.852140077819</v>
      </c>
      <c r="U84" s="152">
        <f t="shared" si="3"/>
        <v>76630.768871595326</v>
      </c>
    </row>
    <row r="85" spans="6:22" x14ac:dyDescent="0.25">
      <c r="F85" s="150">
        <v>44228</v>
      </c>
      <c r="G85" s="150">
        <v>44255</v>
      </c>
      <c r="H85" s="151">
        <v>0</v>
      </c>
      <c r="I85" s="152">
        <v>0</v>
      </c>
      <c r="J85" s="152">
        <v>0</v>
      </c>
      <c r="K85" s="152">
        <v>0</v>
      </c>
      <c r="L85" s="152">
        <f t="shared" si="1"/>
        <v>9830.3112840466929</v>
      </c>
      <c r="M85" s="152">
        <f t="shared" si="2"/>
        <v>9830.3112840466929</v>
      </c>
      <c r="O85" s="150">
        <v>44228</v>
      </c>
      <c r="P85" s="150">
        <v>44255</v>
      </c>
      <c r="Q85" s="158">
        <v>13</v>
      </c>
      <c r="R85" s="159">
        <v>33790.720622568093</v>
      </c>
      <c r="S85" s="145">
        <v>3397.5</v>
      </c>
      <c r="T85" s="159">
        <v>9830.3112840466929</v>
      </c>
      <c r="U85" s="152">
        <f>R85-T85-S85</f>
        <v>20562.9093385214</v>
      </c>
    </row>
    <row r="86" spans="6:22" x14ac:dyDescent="0.25">
      <c r="F86" s="150">
        <v>44256</v>
      </c>
      <c r="G86" s="150">
        <v>44286</v>
      </c>
      <c r="H86" s="151">
        <v>10</v>
      </c>
      <c r="I86" s="152">
        <v>6258</v>
      </c>
      <c r="J86" s="152">
        <v>0</v>
      </c>
      <c r="K86" s="152">
        <v>1239</v>
      </c>
      <c r="L86" s="152">
        <f t="shared" si="1"/>
        <v>3676.4474708171206</v>
      </c>
      <c r="M86" s="152">
        <f t="shared" si="2"/>
        <v>8695.4474708171201</v>
      </c>
      <c r="O86" s="150">
        <v>44256</v>
      </c>
      <c r="P86" s="150">
        <v>44286</v>
      </c>
      <c r="Q86" s="158">
        <v>4</v>
      </c>
      <c r="R86" s="159">
        <v>11263.57354085603</v>
      </c>
      <c r="S86" s="145">
        <v>0</v>
      </c>
      <c r="T86" s="159">
        <v>3676.4474708171206</v>
      </c>
      <c r="U86" s="152">
        <f t="shared" si="3"/>
        <v>7587.1260700389103</v>
      </c>
    </row>
    <row r="87" spans="6:22" x14ac:dyDescent="0.25">
      <c r="F87" s="193" t="s">
        <v>356</v>
      </c>
      <c r="G87" s="194"/>
      <c r="H87" s="151">
        <f>SUM(H75:H86)</f>
        <v>10</v>
      </c>
      <c r="I87" s="152">
        <f t="shared" ref="I87:L87" si="4">SUM(I75:I86)</f>
        <v>6258</v>
      </c>
      <c r="J87" s="152">
        <f t="shared" si="4"/>
        <v>99600</v>
      </c>
      <c r="K87" s="152">
        <f t="shared" si="4"/>
        <v>1239</v>
      </c>
      <c r="L87" s="152">
        <f t="shared" si="4"/>
        <v>49083.338521400772</v>
      </c>
      <c r="M87" s="152">
        <f>SUM(M75:M86)</f>
        <v>-45497.661478599221</v>
      </c>
      <c r="O87" s="193" t="s">
        <v>356</v>
      </c>
      <c r="P87" s="194"/>
      <c r="Q87" s="158">
        <f>SUM(Q75:Q86)</f>
        <v>65</v>
      </c>
      <c r="R87" s="159">
        <f>SUM(R75:R86)</f>
        <v>188175.2357976654</v>
      </c>
      <c r="S87" s="159">
        <f t="shared" ref="S87:T87" si="5">SUM(S75:S86)</f>
        <v>3397.5</v>
      </c>
      <c r="T87" s="159">
        <f t="shared" si="5"/>
        <v>49083.338521400772</v>
      </c>
      <c r="U87" s="159">
        <f>SUM(U75:U86)</f>
        <v>135694.39727626459</v>
      </c>
    </row>
    <row r="89" spans="6:22" x14ac:dyDescent="0.25">
      <c r="N89" t="s">
        <v>368</v>
      </c>
    </row>
    <row r="90" spans="6:22" x14ac:dyDescent="0.25">
      <c r="N90" s="206">
        <f>(J87+K87)/1000000</f>
        <v>0.100839</v>
      </c>
      <c r="O90" t="s">
        <v>361</v>
      </c>
    </row>
    <row r="91" spans="6:22" x14ac:dyDescent="0.25">
      <c r="N91" s="206">
        <f>(I87+L87)/1000000</f>
        <v>5.5341338521400774E-2</v>
      </c>
      <c r="O91" t="s">
        <v>362</v>
      </c>
    </row>
    <row r="93" spans="6:22" x14ac:dyDescent="0.25">
      <c r="N93" s="207">
        <f>N91-N90</f>
        <v>-4.5497661478599224E-2</v>
      </c>
    </row>
  </sheetData>
  <mergeCells count="12">
    <mergeCell ref="F74:G74"/>
    <mergeCell ref="F87:G87"/>
    <mergeCell ref="O74:P74"/>
    <mergeCell ref="O87:P87"/>
    <mergeCell ref="F6:G6"/>
    <mergeCell ref="F40:G40"/>
    <mergeCell ref="F57:G57"/>
    <mergeCell ref="F70:G70"/>
    <mergeCell ref="F53:G53"/>
    <mergeCell ref="F19:G19"/>
    <mergeCell ref="F36:G36"/>
    <mergeCell ref="F23:G23"/>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L16" sqref="L16"/>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-0.4082562648892662</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-0.48673662215256536</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-0.54001448239011551</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-0.59367830760799656</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97" t="s">
        <v>11</v>
      </c>
      <c r="B13" s="61" t="s">
        <v>174</v>
      </c>
      <c r="C13" s="60"/>
      <c r="D13" s="61" t="s">
        <v>39</v>
      </c>
      <c r="E13" s="62"/>
      <c r="F13" s="62">
        <f>-'Workings baseline'!I19/1000000</f>
        <v>-0.20306278443579762</v>
      </c>
      <c r="G13" s="62">
        <f>-'Workings baseline'!I36/1000000</f>
        <v>-0.13862549105058367</v>
      </c>
      <c r="H13" s="62">
        <f>-'Workings baseline'!I53/1000000</f>
        <v>-6.2895936186770432E-2</v>
      </c>
      <c r="I13" s="62">
        <f>-'Workings baseline'!I70/1000000</f>
        <v>-0.21435279999999998</v>
      </c>
      <c r="J13" s="62">
        <f>-'Workings baseline'!I87/1000000</f>
        <v>-6.2579999999999997E-3</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198"/>
      <c r="B14" s="61" t="s">
        <v>195</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98"/>
      <c r="B15" s="61" t="s">
        <v>195</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98"/>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8"/>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9"/>
      <c r="B18" s="123" t="s">
        <v>194</v>
      </c>
      <c r="C18" s="128"/>
      <c r="D18" s="124" t="s">
        <v>39</v>
      </c>
      <c r="E18" s="59">
        <f>SUM(E13:E17)</f>
        <v>0</v>
      </c>
      <c r="F18" s="59">
        <f t="shared" ref="F18:AW18" si="0">SUM(F13:F17)</f>
        <v>-0.20306278443579762</v>
      </c>
      <c r="G18" s="59">
        <f t="shared" si="0"/>
        <v>-0.13862549105058367</v>
      </c>
      <c r="H18" s="59">
        <f t="shared" si="0"/>
        <v>-6.2895936186770432E-2</v>
      </c>
      <c r="I18" s="59">
        <f t="shared" si="0"/>
        <v>-0.21435279999999998</v>
      </c>
      <c r="J18" s="59">
        <f t="shared" si="0"/>
        <v>-6.2579999999999997E-3</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200" t="s">
        <v>298</v>
      </c>
      <c r="B19" s="61" t="s">
        <v>197</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200"/>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200"/>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200"/>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200"/>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200"/>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201"/>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39</v>
      </c>
      <c r="E26" s="59">
        <f>E18+E25</f>
        <v>0</v>
      </c>
      <c r="F26" s="59">
        <f t="shared" ref="F26:BD26" si="2">F18+F25</f>
        <v>-0.20306278443579762</v>
      </c>
      <c r="G26" s="59">
        <f t="shared" si="2"/>
        <v>-0.13862549105058367</v>
      </c>
      <c r="H26" s="59">
        <f t="shared" si="2"/>
        <v>-6.2895936186770432E-2</v>
      </c>
      <c r="I26" s="59">
        <f t="shared" si="2"/>
        <v>-0.21435279999999998</v>
      </c>
      <c r="J26" s="59">
        <f t="shared" si="2"/>
        <v>-6.2579999999999997E-3</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-0.14214394910505831</v>
      </c>
      <c r="G28" s="35">
        <f t="shared" si="3"/>
        <v>-9.7037843735408566E-2</v>
      </c>
      <c r="H28" s="35">
        <f t="shared" si="3"/>
        <v>-4.4027155330739302E-2</v>
      </c>
      <c r="I28" s="35">
        <f t="shared" si="3"/>
        <v>-0.15004695999999998</v>
      </c>
      <c r="J28" s="35">
        <f t="shared" si="3"/>
        <v>-4.3805999999999993E-3</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43</v>
      </c>
      <c r="D29" s="9" t="s">
        <v>39</v>
      </c>
      <c r="E29" s="35">
        <f>E26-E28</f>
        <v>0</v>
      </c>
      <c r="F29" s="35">
        <f t="shared" ref="F29:AW29" si="4">F26-F28</f>
        <v>-6.0918835330739302E-2</v>
      </c>
      <c r="G29" s="35">
        <f t="shared" si="4"/>
        <v>-4.15876473151751E-2</v>
      </c>
      <c r="H29" s="35">
        <f t="shared" si="4"/>
        <v>-1.886878085603113E-2</v>
      </c>
      <c r="I29" s="35">
        <f t="shared" si="4"/>
        <v>-6.4305840000000003E-2</v>
      </c>
      <c r="J29" s="35">
        <f t="shared" si="4"/>
        <v>-1.8774000000000004E-3</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-3.1587544245568516E-3</v>
      </c>
      <c r="H31" s="35">
        <f>$F$28/'Fixed data'!$C$7</f>
        <v>-3.1587544245568516E-3</v>
      </c>
      <c r="I31" s="35">
        <f>$F$28/'Fixed data'!$C$7</f>
        <v>-3.1587544245568516E-3</v>
      </c>
      <c r="J31" s="35">
        <f>$F$28/'Fixed data'!$C$7</f>
        <v>-3.1587544245568516E-3</v>
      </c>
      <c r="K31" s="35">
        <f>$F$28/'Fixed data'!$C$7</f>
        <v>-3.1587544245568516E-3</v>
      </c>
      <c r="L31" s="35">
        <f>$F$28/'Fixed data'!$C$7</f>
        <v>-3.1587544245568516E-3</v>
      </c>
      <c r="M31" s="35">
        <f>$F$28/'Fixed data'!$C$7</f>
        <v>-3.1587544245568516E-3</v>
      </c>
      <c r="N31" s="35">
        <f>$F$28/'Fixed data'!$C$7</f>
        <v>-3.1587544245568516E-3</v>
      </c>
      <c r="O31" s="35">
        <f>$F$28/'Fixed data'!$C$7</f>
        <v>-3.1587544245568516E-3</v>
      </c>
      <c r="P31" s="35">
        <f>$F$28/'Fixed data'!$C$7</f>
        <v>-3.1587544245568516E-3</v>
      </c>
      <c r="Q31" s="35">
        <f>$F$28/'Fixed data'!$C$7</f>
        <v>-3.1587544245568516E-3</v>
      </c>
      <c r="R31" s="35">
        <f>$F$28/'Fixed data'!$C$7</f>
        <v>-3.1587544245568516E-3</v>
      </c>
      <c r="S31" s="35">
        <f>$F$28/'Fixed data'!$C$7</f>
        <v>-3.1587544245568516E-3</v>
      </c>
      <c r="T31" s="35">
        <f>$F$28/'Fixed data'!$C$7</f>
        <v>-3.1587544245568516E-3</v>
      </c>
      <c r="U31" s="35">
        <f>$F$28/'Fixed data'!$C$7</f>
        <v>-3.1587544245568516E-3</v>
      </c>
      <c r="V31" s="35">
        <f>$F$28/'Fixed data'!$C$7</f>
        <v>-3.1587544245568516E-3</v>
      </c>
      <c r="W31" s="35">
        <f>$F$28/'Fixed data'!$C$7</f>
        <v>-3.1587544245568516E-3</v>
      </c>
      <c r="X31" s="35">
        <f>$F$28/'Fixed data'!$C$7</f>
        <v>-3.1587544245568516E-3</v>
      </c>
      <c r="Y31" s="35">
        <f>$F$28/'Fixed data'!$C$7</f>
        <v>-3.1587544245568516E-3</v>
      </c>
      <c r="Z31" s="35">
        <f>$F$28/'Fixed data'!$C$7</f>
        <v>-3.1587544245568516E-3</v>
      </c>
      <c r="AA31" s="35">
        <f>$F$28/'Fixed data'!$C$7</f>
        <v>-3.1587544245568516E-3</v>
      </c>
      <c r="AB31" s="35">
        <f>$F$28/'Fixed data'!$C$7</f>
        <v>-3.1587544245568516E-3</v>
      </c>
      <c r="AC31" s="35">
        <f>$F$28/'Fixed data'!$C$7</f>
        <v>-3.1587544245568516E-3</v>
      </c>
      <c r="AD31" s="35">
        <f>$F$28/'Fixed data'!$C$7</f>
        <v>-3.1587544245568516E-3</v>
      </c>
      <c r="AE31" s="35">
        <f>$F$28/'Fixed data'!$C$7</f>
        <v>-3.1587544245568516E-3</v>
      </c>
      <c r="AF31" s="35">
        <f>$F$28/'Fixed data'!$C$7</f>
        <v>-3.1587544245568516E-3</v>
      </c>
      <c r="AG31" s="35">
        <f>$F$28/'Fixed data'!$C$7</f>
        <v>-3.1587544245568516E-3</v>
      </c>
      <c r="AH31" s="35">
        <f>$F$28/'Fixed data'!$C$7</f>
        <v>-3.1587544245568516E-3</v>
      </c>
      <c r="AI31" s="35">
        <f>$F$28/'Fixed data'!$C$7</f>
        <v>-3.1587544245568516E-3</v>
      </c>
      <c r="AJ31" s="35">
        <f>$F$28/'Fixed data'!$C$7</f>
        <v>-3.1587544245568516E-3</v>
      </c>
      <c r="AK31" s="35">
        <f>$F$28/'Fixed data'!$C$7</f>
        <v>-3.1587544245568516E-3</v>
      </c>
      <c r="AL31" s="35">
        <f>$F$28/'Fixed data'!$C$7</f>
        <v>-3.1587544245568516E-3</v>
      </c>
      <c r="AM31" s="35">
        <f>$F$28/'Fixed data'!$C$7</f>
        <v>-3.1587544245568516E-3</v>
      </c>
      <c r="AN31" s="35">
        <f>$F$28/'Fixed data'!$C$7</f>
        <v>-3.1587544245568516E-3</v>
      </c>
      <c r="AO31" s="35">
        <f>$F$28/'Fixed data'!$C$7</f>
        <v>-3.1587544245568516E-3</v>
      </c>
      <c r="AP31" s="35">
        <f>$F$28/'Fixed data'!$C$7</f>
        <v>-3.1587544245568516E-3</v>
      </c>
      <c r="AQ31" s="35">
        <f>$F$28/'Fixed data'!$C$7</f>
        <v>-3.1587544245568516E-3</v>
      </c>
      <c r="AR31" s="35">
        <f>$F$28/'Fixed data'!$C$7</f>
        <v>-3.1587544245568516E-3</v>
      </c>
      <c r="AS31" s="35">
        <f>$F$28/'Fixed data'!$C$7</f>
        <v>-3.1587544245568516E-3</v>
      </c>
      <c r="AT31" s="35">
        <f>$F$28/'Fixed data'!$C$7</f>
        <v>-3.1587544245568516E-3</v>
      </c>
      <c r="AU31" s="35">
        <f>$F$28/'Fixed data'!$C$7</f>
        <v>-3.1587544245568516E-3</v>
      </c>
      <c r="AV31" s="35">
        <f>$F$28/'Fixed data'!$C$7</f>
        <v>-3.1587544245568516E-3</v>
      </c>
      <c r="AW31" s="35">
        <f>$F$28/'Fixed data'!$C$7</f>
        <v>-3.1587544245568516E-3</v>
      </c>
      <c r="AX31" s="35">
        <f>$F$28/'Fixed data'!$C$7</f>
        <v>-3.1587544245568516E-3</v>
      </c>
      <c r="AY31" s="35">
        <f>$F$28/'Fixed data'!$C$7</f>
        <v>-3.1587544245568516E-3</v>
      </c>
      <c r="AZ31" s="35"/>
      <c r="BA31" s="35"/>
      <c r="BB31" s="35"/>
      <c r="BC31" s="35"/>
      <c r="BD31" s="35"/>
    </row>
    <row r="32" spans="1:56" ht="16.5" hidden="1" customHeight="1" outlineLevel="1" x14ac:dyDescent="0.35">
      <c r="A32" s="114"/>
      <c r="B32" s="9" t="s">
        <v>3</v>
      </c>
      <c r="C32" s="11" t="s">
        <v>53</v>
      </c>
      <c r="D32" s="9" t="s">
        <v>39</v>
      </c>
      <c r="F32" s="35"/>
      <c r="G32" s="35"/>
      <c r="H32" s="35">
        <f>$G$28/'Fixed data'!$C$7</f>
        <v>-2.1563965274535237E-3</v>
      </c>
      <c r="I32" s="35">
        <f>$G$28/'Fixed data'!$C$7</f>
        <v>-2.1563965274535237E-3</v>
      </c>
      <c r="J32" s="35">
        <f>$G$28/'Fixed data'!$C$7</f>
        <v>-2.1563965274535237E-3</v>
      </c>
      <c r="K32" s="35">
        <f>$G$28/'Fixed data'!$C$7</f>
        <v>-2.1563965274535237E-3</v>
      </c>
      <c r="L32" s="35">
        <f>$G$28/'Fixed data'!$C$7</f>
        <v>-2.1563965274535237E-3</v>
      </c>
      <c r="M32" s="35">
        <f>$G$28/'Fixed data'!$C$7</f>
        <v>-2.1563965274535237E-3</v>
      </c>
      <c r="N32" s="35">
        <f>$G$28/'Fixed data'!$C$7</f>
        <v>-2.1563965274535237E-3</v>
      </c>
      <c r="O32" s="35">
        <f>$G$28/'Fixed data'!$C$7</f>
        <v>-2.1563965274535237E-3</v>
      </c>
      <c r="P32" s="35">
        <f>$G$28/'Fixed data'!$C$7</f>
        <v>-2.1563965274535237E-3</v>
      </c>
      <c r="Q32" s="35">
        <f>$G$28/'Fixed data'!$C$7</f>
        <v>-2.1563965274535237E-3</v>
      </c>
      <c r="R32" s="35">
        <f>$G$28/'Fixed data'!$C$7</f>
        <v>-2.1563965274535237E-3</v>
      </c>
      <c r="S32" s="35">
        <f>$G$28/'Fixed data'!$C$7</f>
        <v>-2.1563965274535237E-3</v>
      </c>
      <c r="T32" s="35">
        <f>$G$28/'Fixed data'!$C$7</f>
        <v>-2.1563965274535237E-3</v>
      </c>
      <c r="U32" s="35">
        <f>$G$28/'Fixed data'!$C$7</f>
        <v>-2.1563965274535237E-3</v>
      </c>
      <c r="V32" s="35">
        <f>$G$28/'Fixed data'!$C$7</f>
        <v>-2.1563965274535237E-3</v>
      </c>
      <c r="W32" s="35">
        <f>$G$28/'Fixed data'!$C$7</f>
        <v>-2.1563965274535237E-3</v>
      </c>
      <c r="X32" s="35">
        <f>$G$28/'Fixed data'!$C$7</f>
        <v>-2.1563965274535237E-3</v>
      </c>
      <c r="Y32" s="35">
        <f>$G$28/'Fixed data'!$C$7</f>
        <v>-2.1563965274535237E-3</v>
      </c>
      <c r="Z32" s="35">
        <f>$G$28/'Fixed data'!$C$7</f>
        <v>-2.1563965274535237E-3</v>
      </c>
      <c r="AA32" s="35">
        <f>$G$28/'Fixed data'!$C$7</f>
        <v>-2.1563965274535237E-3</v>
      </c>
      <c r="AB32" s="35">
        <f>$G$28/'Fixed data'!$C$7</f>
        <v>-2.1563965274535237E-3</v>
      </c>
      <c r="AC32" s="35">
        <f>$G$28/'Fixed data'!$C$7</f>
        <v>-2.1563965274535237E-3</v>
      </c>
      <c r="AD32" s="35">
        <f>$G$28/'Fixed data'!$C$7</f>
        <v>-2.1563965274535237E-3</v>
      </c>
      <c r="AE32" s="35">
        <f>$G$28/'Fixed data'!$C$7</f>
        <v>-2.1563965274535237E-3</v>
      </c>
      <c r="AF32" s="35">
        <f>$G$28/'Fixed data'!$C$7</f>
        <v>-2.1563965274535237E-3</v>
      </c>
      <c r="AG32" s="35">
        <f>$G$28/'Fixed data'!$C$7</f>
        <v>-2.1563965274535237E-3</v>
      </c>
      <c r="AH32" s="35">
        <f>$G$28/'Fixed data'!$C$7</f>
        <v>-2.1563965274535237E-3</v>
      </c>
      <c r="AI32" s="35">
        <f>$G$28/'Fixed data'!$C$7</f>
        <v>-2.1563965274535237E-3</v>
      </c>
      <c r="AJ32" s="35">
        <f>$G$28/'Fixed data'!$C$7</f>
        <v>-2.1563965274535237E-3</v>
      </c>
      <c r="AK32" s="35">
        <f>$G$28/'Fixed data'!$C$7</f>
        <v>-2.1563965274535237E-3</v>
      </c>
      <c r="AL32" s="35">
        <f>$G$28/'Fixed data'!$C$7</f>
        <v>-2.1563965274535237E-3</v>
      </c>
      <c r="AM32" s="35">
        <f>$G$28/'Fixed data'!$C$7</f>
        <v>-2.1563965274535237E-3</v>
      </c>
      <c r="AN32" s="35">
        <f>$G$28/'Fixed data'!$C$7</f>
        <v>-2.1563965274535237E-3</v>
      </c>
      <c r="AO32" s="35">
        <f>$G$28/'Fixed data'!$C$7</f>
        <v>-2.1563965274535237E-3</v>
      </c>
      <c r="AP32" s="35">
        <f>$G$28/'Fixed data'!$C$7</f>
        <v>-2.1563965274535237E-3</v>
      </c>
      <c r="AQ32" s="35">
        <f>$G$28/'Fixed data'!$C$7</f>
        <v>-2.1563965274535237E-3</v>
      </c>
      <c r="AR32" s="35">
        <f>$G$28/'Fixed data'!$C$7</f>
        <v>-2.1563965274535237E-3</v>
      </c>
      <c r="AS32" s="35">
        <f>$G$28/'Fixed data'!$C$7</f>
        <v>-2.1563965274535237E-3</v>
      </c>
      <c r="AT32" s="35">
        <f>$G$28/'Fixed data'!$C$7</f>
        <v>-2.1563965274535237E-3</v>
      </c>
      <c r="AU32" s="35">
        <f>$G$28/'Fixed data'!$C$7</f>
        <v>-2.1563965274535237E-3</v>
      </c>
      <c r="AV32" s="35">
        <f>$G$28/'Fixed data'!$C$7</f>
        <v>-2.1563965274535237E-3</v>
      </c>
      <c r="AW32" s="35">
        <f>$G$28/'Fixed data'!$C$7</f>
        <v>-2.1563965274535237E-3</v>
      </c>
      <c r="AX32" s="35">
        <f>$G$28/'Fixed data'!$C$7</f>
        <v>-2.1563965274535237E-3</v>
      </c>
      <c r="AY32" s="35">
        <f>$G$28/'Fixed data'!$C$7</f>
        <v>-2.1563965274535237E-3</v>
      </c>
      <c r="AZ32" s="35">
        <f>$G$28/'Fixed data'!$C$7</f>
        <v>-2.1563965274535237E-3</v>
      </c>
      <c r="BA32" s="35"/>
      <c r="BB32" s="35"/>
      <c r="BC32" s="35"/>
      <c r="BD32" s="35"/>
    </row>
    <row r="33" spans="1:57" ht="16.5" hidden="1" customHeight="1" outlineLevel="1" x14ac:dyDescent="0.35">
      <c r="A33" s="114"/>
      <c r="B33" s="9" t="s">
        <v>4</v>
      </c>
      <c r="C33" s="11" t="s">
        <v>54</v>
      </c>
      <c r="D33" s="9" t="s">
        <v>39</v>
      </c>
      <c r="F33" s="35"/>
      <c r="G33" s="35"/>
      <c r="H33" s="35"/>
      <c r="I33" s="35">
        <f>$H$28/'Fixed data'!$C$7</f>
        <v>-9.7838122957198442E-4</v>
      </c>
      <c r="J33" s="35">
        <f>$H$28/'Fixed data'!$C$7</f>
        <v>-9.7838122957198442E-4</v>
      </c>
      <c r="K33" s="35">
        <f>$H$28/'Fixed data'!$C$7</f>
        <v>-9.7838122957198442E-4</v>
      </c>
      <c r="L33" s="35">
        <f>$H$28/'Fixed data'!$C$7</f>
        <v>-9.7838122957198442E-4</v>
      </c>
      <c r="M33" s="35">
        <f>$H$28/'Fixed data'!$C$7</f>
        <v>-9.7838122957198442E-4</v>
      </c>
      <c r="N33" s="35">
        <f>$H$28/'Fixed data'!$C$7</f>
        <v>-9.7838122957198442E-4</v>
      </c>
      <c r="O33" s="35">
        <f>$H$28/'Fixed data'!$C$7</f>
        <v>-9.7838122957198442E-4</v>
      </c>
      <c r="P33" s="35">
        <f>$H$28/'Fixed data'!$C$7</f>
        <v>-9.7838122957198442E-4</v>
      </c>
      <c r="Q33" s="35">
        <f>$H$28/'Fixed data'!$C$7</f>
        <v>-9.7838122957198442E-4</v>
      </c>
      <c r="R33" s="35">
        <f>$H$28/'Fixed data'!$C$7</f>
        <v>-9.7838122957198442E-4</v>
      </c>
      <c r="S33" s="35">
        <f>$H$28/'Fixed data'!$C$7</f>
        <v>-9.7838122957198442E-4</v>
      </c>
      <c r="T33" s="35">
        <f>$H$28/'Fixed data'!$C$7</f>
        <v>-9.7838122957198442E-4</v>
      </c>
      <c r="U33" s="35">
        <f>$H$28/'Fixed data'!$C$7</f>
        <v>-9.7838122957198442E-4</v>
      </c>
      <c r="V33" s="35">
        <f>$H$28/'Fixed data'!$C$7</f>
        <v>-9.7838122957198442E-4</v>
      </c>
      <c r="W33" s="35">
        <f>$H$28/'Fixed data'!$C$7</f>
        <v>-9.7838122957198442E-4</v>
      </c>
      <c r="X33" s="35">
        <f>$H$28/'Fixed data'!$C$7</f>
        <v>-9.7838122957198442E-4</v>
      </c>
      <c r="Y33" s="35">
        <f>$H$28/'Fixed data'!$C$7</f>
        <v>-9.7838122957198442E-4</v>
      </c>
      <c r="Z33" s="35">
        <f>$H$28/'Fixed data'!$C$7</f>
        <v>-9.7838122957198442E-4</v>
      </c>
      <c r="AA33" s="35">
        <f>$H$28/'Fixed data'!$C$7</f>
        <v>-9.7838122957198442E-4</v>
      </c>
      <c r="AB33" s="35">
        <f>$H$28/'Fixed data'!$C$7</f>
        <v>-9.7838122957198442E-4</v>
      </c>
      <c r="AC33" s="35">
        <f>$H$28/'Fixed data'!$C$7</f>
        <v>-9.7838122957198442E-4</v>
      </c>
      <c r="AD33" s="35">
        <f>$H$28/'Fixed data'!$C$7</f>
        <v>-9.7838122957198442E-4</v>
      </c>
      <c r="AE33" s="35">
        <f>$H$28/'Fixed data'!$C$7</f>
        <v>-9.7838122957198442E-4</v>
      </c>
      <c r="AF33" s="35">
        <f>$H$28/'Fixed data'!$C$7</f>
        <v>-9.7838122957198442E-4</v>
      </c>
      <c r="AG33" s="35">
        <f>$H$28/'Fixed data'!$C$7</f>
        <v>-9.7838122957198442E-4</v>
      </c>
      <c r="AH33" s="35">
        <f>$H$28/'Fixed data'!$C$7</f>
        <v>-9.7838122957198442E-4</v>
      </c>
      <c r="AI33" s="35">
        <f>$H$28/'Fixed data'!$C$7</f>
        <v>-9.7838122957198442E-4</v>
      </c>
      <c r="AJ33" s="35">
        <f>$H$28/'Fixed data'!$C$7</f>
        <v>-9.7838122957198442E-4</v>
      </c>
      <c r="AK33" s="35">
        <f>$H$28/'Fixed data'!$C$7</f>
        <v>-9.7838122957198442E-4</v>
      </c>
      <c r="AL33" s="35">
        <f>$H$28/'Fixed data'!$C$7</f>
        <v>-9.7838122957198442E-4</v>
      </c>
      <c r="AM33" s="35">
        <f>$H$28/'Fixed data'!$C$7</f>
        <v>-9.7838122957198442E-4</v>
      </c>
      <c r="AN33" s="35">
        <f>$H$28/'Fixed data'!$C$7</f>
        <v>-9.7838122957198442E-4</v>
      </c>
      <c r="AO33" s="35">
        <f>$H$28/'Fixed data'!$C$7</f>
        <v>-9.7838122957198442E-4</v>
      </c>
      <c r="AP33" s="35">
        <f>$H$28/'Fixed data'!$C$7</f>
        <v>-9.7838122957198442E-4</v>
      </c>
      <c r="AQ33" s="35">
        <f>$H$28/'Fixed data'!$C$7</f>
        <v>-9.7838122957198442E-4</v>
      </c>
      <c r="AR33" s="35">
        <f>$H$28/'Fixed data'!$C$7</f>
        <v>-9.7838122957198442E-4</v>
      </c>
      <c r="AS33" s="35">
        <f>$H$28/'Fixed data'!$C$7</f>
        <v>-9.7838122957198442E-4</v>
      </c>
      <c r="AT33" s="35">
        <f>$H$28/'Fixed data'!$C$7</f>
        <v>-9.7838122957198442E-4</v>
      </c>
      <c r="AU33" s="35">
        <f>$H$28/'Fixed data'!$C$7</f>
        <v>-9.7838122957198442E-4</v>
      </c>
      <c r="AV33" s="35">
        <f>$H$28/'Fixed data'!$C$7</f>
        <v>-9.7838122957198442E-4</v>
      </c>
      <c r="AW33" s="35">
        <f>$H$28/'Fixed data'!$C$7</f>
        <v>-9.7838122957198442E-4</v>
      </c>
      <c r="AX33" s="35">
        <f>$H$28/'Fixed data'!$C$7</f>
        <v>-9.7838122957198442E-4</v>
      </c>
      <c r="AY33" s="35">
        <f>$H$28/'Fixed data'!$C$7</f>
        <v>-9.7838122957198442E-4</v>
      </c>
      <c r="AZ33" s="35">
        <f>$H$28/'Fixed data'!$C$7</f>
        <v>-9.7838122957198442E-4</v>
      </c>
      <c r="BA33" s="35">
        <f>$H$28/'Fixed data'!$C$7</f>
        <v>-9.7838122957198442E-4</v>
      </c>
      <c r="BB33" s="35"/>
      <c r="BC33" s="35"/>
      <c r="BD33" s="35"/>
    </row>
    <row r="34" spans="1:57" ht="16.5" hidden="1" customHeight="1" outlineLevel="1" x14ac:dyDescent="0.35">
      <c r="A34" s="114"/>
      <c r="B34" s="9" t="s">
        <v>5</v>
      </c>
      <c r="C34" s="11" t="s">
        <v>55</v>
      </c>
      <c r="D34" s="9" t="s">
        <v>39</v>
      </c>
      <c r="F34" s="35"/>
      <c r="G34" s="35"/>
      <c r="H34" s="35"/>
      <c r="I34" s="35"/>
      <c r="J34" s="35">
        <f>$I$28/'Fixed data'!$C$7</f>
        <v>-3.3343768888888883E-3</v>
      </c>
      <c r="K34" s="35">
        <f>$I$28/'Fixed data'!$C$7</f>
        <v>-3.3343768888888883E-3</v>
      </c>
      <c r="L34" s="35">
        <f>$I$28/'Fixed data'!$C$7</f>
        <v>-3.3343768888888883E-3</v>
      </c>
      <c r="M34" s="35">
        <f>$I$28/'Fixed data'!$C$7</f>
        <v>-3.3343768888888883E-3</v>
      </c>
      <c r="N34" s="35">
        <f>$I$28/'Fixed data'!$C$7</f>
        <v>-3.3343768888888883E-3</v>
      </c>
      <c r="O34" s="35">
        <f>$I$28/'Fixed data'!$C$7</f>
        <v>-3.3343768888888883E-3</v>
      </c>
      <c r="P34" s="35">
        <f>$I$28/'Fixed data'!$C$7</f>
        <v>-3.3343768888888883E-3</v>
      </c>
      <c r="Q34" s="35">
        <f>$I$28/'Fixed data'!$C$7</f>
        <v>-3.3343768888888883E-3</v>
      </c>
      <c r="R34" s="35">
        <f>$I$28/'Fixed data'!$C$7</f>
        <v>-3.3343768888888883E-3</v>
      </c>
      <c r="S34" s="35">
        <f>$I$28/'Fixed data'!$C$7</f>
        <v>-3.3343768888888883E-3</v>
      </c>
      <c r="T34" s="35">
        <f>$I$28/'Fixed data'!$C$7</f>
        <v>-3.3343768888888883E-3</v>
      </c>
      <c r="U34" s="35">
        <f>$I$28/'Fixed data'!$C$7</f>
        <v>-3.3343768888888883E-3</v>
      </c>
      <c r="V34" s="35">
        <f>$I$28/'Fixed data'!$C$7</f>
        <v>-3.3343768888888883E-3</v>
      </c>
      <c r="W34" s="35">
        <f>$I$28/'Fixed data'!$C$7</f>
        <v>-3.3343768888888883E-3</v>
      </c>
      <c r="X34" s="35">
        <f>$I$28/'Fixed data'!$C$7</f>
        <v>-3.3343768888888883E-3</v>
      </c>
      <c r="Y34" s="35">
        <f>$I$28/'Fixed data'!$C$7</f>
        <v>-3.3343768888888883E-3</v>
      </c>
      <c r="Z34" s="35">
        <f>$I$28/'Fixed data'!$C$7</f>
        <v>-3.3343768888888883E-3</v>
      </c>
      <c r="AA34" s="35">
        <f>$I$28/'Fixed data'!$C$7</f>
        <v>-3.3343768888888883E-3</v>
      </c>
      <c r="AB34" s="35">
        <f>$I$28/'Fixed data'!$C$7</f>
        <v>-3.3343768888888883E-3</v>
      </c>
      <c r="AC34" s="35">
        <f>$I$28/'Fixed data'!$C$7</f>
        <v>-3.3343768888888883E-3</v>
      </c>
      <c r="AD34" s="35">
        <f>$I$28/'Fixed data'!$C$7</f>
        <v>-3.3343768888888883E-3</v>
      </c>
      <c r="AE34" s="35">
        <f>$I$28/'Fixed data'!$C$7</f>
        <v>-3.3343768888888883E-3</v>
      </c>
      <c r="AF34" s="35">
        <f>$I$28/'Fixed data'!$C$7</f>
        <v>-3.3343768888888883E-3</v>
      </c>
      <c r="AG34" s="35">
        <f>$I$28/'Fixed data'!$C$7</f>
        <v>-3.3343768888888883E-3</v>
      </c>
      <c r="AH34" s="35">
        <f>$I$28/'Fixed data'!$C$7</f>
        <v>-3.3343768888888883E-3</v>
      </c>
      <c r="AI34" s="35">
        <f>$I$28/'Fixed data'!$C$7</f>
        <v>-3.3343768888888883E-3</v>
      </c>
      <c r="AJ34" s="35">
        <f>$I$28/'Fixed data'!$C$7</f>
        <v>-3.3343768888888883E-3</v>
      </c>
      <c r="AK34" s="35">
        <f>$I$28/'Fixed data'!$C$7</f>
        <v>-3.3343768888888883E-3</v>
      </c>
      <c r="AL34" s="35">
        <f>$I$28/'Fixed data'!$C$7</f>
        <v>-3.3343768888888883E-3</v>
      </c>
      <c r="AM34" s="35">
        <f>$I$28/'Fixed data'!$C$7</f>
        <v>-3.3343768888888883E-3</v>
      </c>
      <c r="AN34" s="35">
        <f>$I$28/'Fixed data'!$C$7</f>
        <v>-3.3343768888888883E-3</v>
      </c>
      <c r="AO34" s="35">
        <f>$I$28/'Fixed data'!$C$7</f>
        <v>-3.3343768888888883E-3</v>
      </c>
      <c r="AP34" s="35">
        <f>$I$28/'Fixed data'!$C$7</f>
        <v>-3.3343768888888883E-3</v>
      </c>
      <c r="AQ34" s="35">
        <f>$I$28/'Fixed data'!$C$7</f>
        <v>-3.3343768888888883E-3</v>
      </c>
      <c r="AR34" s="35">
        <f>$I$28/'Fixed data'!$C$7</f>
        <v>-3.3343768888888883E-3</v>
      </c>
      <c r="AS34" s="35">
        <f>$I$28/'Fixed data'!$C$7</f>
        <v>-3.3343768888888883E-3</v>
      </c>
      <c r="AT34" s="35">
        <f>$I$28/'Fixed data'!$C$7</f>
        <v>-3.3343768888888883E-3</v>
      </c>
      <c r="AU34" s="35">
        <f>$I$28/'Fixed data'!$C$7</f>
        <v>-3.3343768888888883E-3</v>
      </c>
      <c r="AV34" s="35">
        <f>$I$28/'Fixed data'!$C$7</f>
        <v>-3.3343768888888883E-3</v>
      </c>
      <c r="AW34" s="35">
        <f>$I$28/'Fixed data'!$C$7</f>
        <v>-3.3343768888888883E-3</v>
      </c>
      <c r="AX34" s="35">
        <f>$I$28/'Fixed data'!$C$7</f>
        <v>-3.3343768888888883E-3</v>
      </c>
      <c r="AY34" s="35">
        <f>$I$28/'Fixed data'!$C$7</f>
        <v>-3.3343768888888883E-3</v>
      </c>
      <c r="AZ34" s="35">
        <f>$I$28/'Fixed data'!$C$7</f>
        <v>-3.3343768888888883E-3</v>
      </c>
      <c r="BA34" s="35">
        <f>$I$28/'Fixed data'!$C$7</f>
        <v>-3.3343768888888883E-3</v>
      </c>
      <c r="BB34" s="35">
        <f>$I$28/'Fixed data'!$C$7</f>
        <v>-3.3343768888888883E-3</v>
      </c>
      <c r="BC34" s="35"/>
      <c r="BD34" s="35"/>
    </row>
    <row r="35" spans="1:57" ht="16.5" hidden="1" customHeight="1" outlineLevel="1" x14ac:dyDescent="0.35">
      <c r="A35" s="114"/>
      <c r="B35" s="9" t="s">
        <v>6</v>
      </c>
      <c r="C35" s="11" t="s">
        <v>56</v>
      </c>
      <c r="D35" s="9" t="s">
        <v>39</v>
      </c>
      <c r="F35" s="35"/>
      <c r="G35" s="35"/>
      <c r="H35" s="35"/>
      <c r="I35" s="35"/>
      <c r="J35" s="35"/>
      <c r="K35" s="35">
        <f>$J$28/'Fixed data'!$C$7</f>
        <v>-9.7346666666666654E-5</v>
      </c>
      <c r="L35" s="35">
        <f>$J$28/'Fixed data'!$C$7</f>
        <v>-9.7346666666666654E-5</v>
      </c>
      <c r="M35" s="35">
        <f>$J$28/'Fixed data'!$C$7</f>
        <v>-9.7346666666666654E-5</v>
      </c>
      <c r="N35" s="35">
        <f>$J$28/'Fixed data'!$C$7</f>
        <v>-9.7346666666666654E-5</v>
      </c>
      <c r="O35" s="35">
        <f>$J$28/'Fixed data'!$C$7</f>
        <v>-9.7346666666666654E-5</v>
      </c>
      <c r="P35" s="35">
        <f>$J$28/'Fixed data'!$C$7</f>
        <v>-9.7346666666666654E-5</v>
      </c>
      <c r="Q35" s="35">
        <f>$J$28/'Fixed data'!$C$7</f>
        <v>-9.7346666666666654E-5</v>
      </c>
      <c r="R35" s="35">
        <f>$J$28/'Fixed data'!$C$7</f>
        <v>-9.7346666666666654E-5</v>
      </c>
      <c r="S35" s="35">
        <f>$J$28/'Fixed data'!$C$7</f>
        <v>-9.7346666666666654E-5</v>
      </c>
      <c r="T35" s="35">
        <f>$J$28/'Fixed data'!$C$7</f>
        <v>-9.7346666666666654E-5</v>
      </c>
      <c r="U35" s="35">
        <f>$J$28/'Fixed data'!$C$7</f>
        <v>-9.7346666666666654E-5</v>
      </c>
      <c r="V35" s="35">
        <f>$J$28/'Fixed data'!$C$7</f>
        <v>-9.7346666666666654E-5</v>
      </c>
      <c r="W35" s="35">
        <f>$J$28/'Fixed data'!$C$7</f>
        <v>-9.7346666666666654E-5</v>
      </c>
      <c r="X35" s="35">
        <f>$J$28/'Fixed data'!$C$7</f>
        <v>-9.7346666666666654E-5</v>
      </c>
      <c r="Y35" s="35">
        <f>$J$28/'Fixed data'!$C$7</f>
        <v>-9.7346666666666654E-5</v>
      </c>
      <c r="Z35" s="35">
        <f>$J$28/'Fixed data'!$C$7</f>
        <v>-9.7346666666666654E-5</v>
      </c>
      <c r="AA35" s="35">
        <f>$J$28/'Fixed data'!$C$7</f>
        <v>-9.7346666666666654E-5</v>
      </c>
      <c r="AB35" s="35">
        <f>$J$28/'Fixed data'!$C$7</f>
        <v>-9.7346666666666654E-5</v>
      </c>
      <c r="AC35" s="35">
        <f>$J$28/'Fixed data'!$C$7</f>
        <v>-9.7346666666666654E-5</v>
      </c>
      <c r="AD35" s="35">
        <f>$J$28/'Fixed data'!$C$7</f>
        <v>-9.7346666666666654E-5</v>
      </c>
      <c r="AE35" s="35">
        <f>$J$28/'Fixed data'!$C$7</f>
        <v>-9.7346666666666654E-5</v>
      </c>
      <c r="AF35" s="35">
        <f>$J$28/'Fixed data'!$C$7</f>
        <v>-9.7346666666666654E-5</v>
      </c>
      <c r="AG35" s="35">
        <f>$J$28/'Fixed data'!$C$7</f>
        <v>-9.7346666666666654E-5</v>
      </c>
      <c r="AH35" s="35">
        <f>$J$28/'Fixed data'!$C$7</f>
        <v>-9.7346666666666654E-5</v>
      </c>
      <c r="AI35" s="35">
        <f>$J$28/'Fixed data'!$C$7</f>
        <v>-9.7346666666666654E-5</v>
      </c>
      <c r="AJ35" s="35">
        <f>$J$28/'Fixed data'!$C$7</f>
        <v>-9.7346666666666654E-5</v>
      </c>
      <c r="AK35" s="35">
        <f>$J$28/'Fixed data'!$C$7</f>
        <v>-9.7346666666666654E-5</v>
      </c>
      <c r="AL35" s="35">
        <f>$J$28/'Fixed data'!$C$7</f>
        <v>-9.7346666666666654E-5</v>
      </c>
      <c r="AM35" s="35">
        <f>$J$28/'Fixed data'!$C$7</f>
        <v>-9.7346666666666654E-5</v>
      </c>
      <c r="AN35" s="35">
        <f>$J$28/'Fixed data'!$C$7</f>
        <v>-9.7346666666666654E-5</v>
      </c>
      <c r="AO35" s="35">
        <f>$J$28/'Fixed data'!$C$7</f>
        <v>-9.7346666666666654E-5</v>
      </c>
      <c r="AP35" s="35">
        <f>$J$28/'Fixed data'!$C$7</f>
        <v>-9.7346666666666654E-5</v>
      </c>
      <c r="AQ35" s="35">
        <f>$J$28/'Fixed data'!$C$7</f>
        <v>-9.7346666666666654E-5</v>
      </c>
      <c r="AR35" s="35">
        <f>$J$28/'Fixed data'!$C$7</f>
        <v>-9.7346666666666654E-5</v>
      </c>
      <c r="AS35" s="35">
        <f>$J$28/'Fixed data'!$C$7</f>
        <v>-9.7346666666666654E-5</v>
      </c>
      <c r="AT35" s="35">
        <f>$J$28/'Fixed data'!$C$7</f>
        <v>-9.7346666666666654E-5</v>
      </c>
      <c r="AU35" s="35">
        <f>$J$28/'Fixed data'!$C$7</f>
        <v>-9.7346666666666654E-5</v>
      </c>
      <c r="AV35" s="35">
        <f>$J$28/'Fixed data'!$C$7</f>
        <v>-9.7346666666666654E-5</v>
      </c>
      <c r="AW35" s="35">
        <f>$J$28/'Fixed data'!$C$7</f>
        <v>-9.7346666666666654E-5</v>
      </c>
      <c r="AX35" s="35">
        <f>$J$28/'Fixed data'!$C$7</f>
        <v>-9.7346666666666654E-5</v>
      </c>
      <c r="AY35" s="35">
        <f>$J$28/'Fixed data'!$C$7</f>
        <v>-9.7346666666666654E-5</v>
      </c>
      <c r="AZ35" s="35">
        <f>$J$28/'Fixed data'!$C$7</f>
        <v>-9.7346666666666654E-5</v>
      </c>
      <c r="BA35" s="35">
        <f>$J$28/'Fixed data'!$C$7</f>
        <v>-9.7346666666666654E-5</v>
      </c>
      <c r="BB35" s="35">
        <f>$J$28/'Fixed data'!$C$7</f>
        <v>-9.7346666666666654E-5</v>
      </c>
      <c r="BC35" s="35">
        <f>$J$28/'Fixed data'!$C$7</f>
        <v>-9.7346666666666654E-5</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-3.1587544245568516E-3</v>
      </c>
      <c r="H60" s="35">
        <f t="shared" si="5"/>
        <v>-5.3151509520103753E-3</v>
      </c>
      <c r="I60" s="35">
        <f t="shared" si="5"/>
        <v>-6.2935321815823595E-3</v>
      </c>
      <c r="J60" s="35">
        <f t="shared" si="5"/>
        <v>-9.6279090704712474E-3</v>
      </c>
      <c r="K60" s="35">
        <f t="shared" si="5"/>
        <v>-9.7252557371379136E-3</v>
      </c>
      <c r="L60" s="35">
        <f t="shared" si="5"/>
        <v>-9.7252557371379136E-3</v>
      </c>
      <c r="M60" s="35">
        <f t="shared" si="5"/>
        <v>-9.7252557371379136E-3</v>
      </c>
      <c r="N60" s="35">
        <f t="shared" si="5"/>
        <v>-9.7252557371379136E-3</v>
      </c>
      <c r="O60" s="35">
        <f t="shared" si="5"/>
        <v>-9.7252557371379136E-3</v>
      </c>
      <c r="P60" s="35">
        <f t="shared" si="5"/>
        <v>-9.7252557371379136E-3</v>
      </c>
      <c r="Q60" s="35">
        <f t="shared" si="5"/>
        <v>-9.7252557371379136E-3</v>
      </c>
      <c r="R60" s="35">
        <f t="shared" si="5"/>
        <v>-9.7252557371379136E-3</v>
      </c>
      <c r="S60" s="35">
        <f t="shared" si="5"/>
        <v>-9.7252557371379136E-3</v>
      </c>
      <c r="T60" s="35">
        <f t="shared" si="5"/>
        <v>-9.7252557371379136E-3</v>
      </c>
      <c r="U60" s="35">
        <f t="shared" si="5"/>
        <v>-9.7252557371379136E-3</v>
      </c>
      <c r="V60" s="35">
        <f t="shared" si="5"/>
        <v>-9.7252557371379136E-3</v>
      </c>
      <c r="W60" s="35">
        <f t="shared" si="5"/>
        <v>-9.7252557371379136E-3</v>
      </c>
      <c r="X60" s="35">
        <f t="shared" si="5"/>
        <v>-9.7252557371379136E-3</v>
      </c>
      <c r="Y60" s="35">
        <f t="shared" si="5"/>
        <v>-9.7252557371379136E-3</v>
      </c>
      <c r="Z60" s="35">
        <f t="shared" si="5"/>
        <v>-9.7252557371379136E-3</v>
      </c>
      <c r="AA60" s="35">
        <f t="shared" si="5"/>
        <v>-9.7252557371379136E-3</v>
      </c>
      <c r="AB60" s="35">
        <f t="shared" si="5"/>
        <v>-9.7252557371379136E-3</v>
      </c>
      <c r="AC60" s="35">
        <f t="shared" si="5"/>
        <v>-9.7252557371379136E-3</v>
      </c>
      <c r="AD60" s="35">
        <f t="shared" si="5"/>
        <v>-9.7252557371379136E-3</v>
      </c>
      <c r="AE60" s="35">
        <f t="shared" si="5"/>
        <v>-9.7252557371379136E-3</v>
      </c>
      <c r="AF60" s="35">
        <f t="shared" si="5"/>
        <v>-9.7252557371379136E-3</v>
      </c>
      <c r="AG60" s="35">
        <f t="shared" si="5"/>
        <v>-9.7252557371379136E-3</v>
      </c>
      <c r="AH60" s="35">
        <f t="shared" si="5"/>
        <v>-9.7252557371379136E-3</v>
      </c>
      <c r="AI60" s="35">
        <f t="shared" si="5"/>
        <v>-9.7252557371379136E-3</v>
      </c>
      <c r="AJ60" s="35">
        <f t="shared" si="5"/>
        <v>-9.7252557371379136E-3</v>
      </c>
      <c r="AK60" s="35">
        <f t="shared" si="5"/>
        <v>-9.7252557371379136E-3</v>
      </c>
      <c r="AL60" s="35">
        <f t="shared" si="5"/>
        <v>-9.7252557371379136E-3</v>
      </c>
      <c r="AM60" s="35">
        <f t="shared" si="5"/>
        <v>-9.7252557371379136E-3</v>
      </c>
      <c r="AN60" s="35">
        <f t="shared" si="5"/>
        <v>-9.7252557371379136E-3</v>
      </c>
      <c r="AO60" s="35">
        <f t="shared" si="5"/>
        <v>-9.7252557371379136E-3</v>
      </c>
      <c r="AP60" s="35">
        <f t="shared" si="5"/>
        <v>-9.7252557371379136E-3</v>
      </c>
      <c r="AQ60" s="35">
        <f t="shared" si="5"/>
        <v>-9.7252557371379136E-3</v>
      </c>
      <c r="AR60" s="35">
        <f t="shared" si="5"/>
        <v>-9.7252557371379136E-3</v>
      </c>
      <c r="AS60" s="35">
        <f t="shared" si="5"/>
        <v>-9.7252557371379136E-3</v>
      </c>
      <c r="AT60" s="35">
        <f t="shared" si="5"/>
        <v>-9.7252557371379136E-3</v>
      </c>
      <c r="AU60" s="35">
        <f t="shared" si="5"/>
        <v>-9.7252557371379136E-3</v>
      </c>
      <c r="AV60" s="35">
        <f t="shared" si="5"/>
        <v>-9.7252557371379136E-3</v>
      </c>
      <c r="AW60" s="35">
        <f t="shared" si="5"/>
        <v>-9.7252557371379136E-3</v>
      </c>
      <c r="AX60" s="35">
        <f t="shared" si="5"/>
        <v>-9.7252557371379136E-3</v>
      </c>
      <c r="AY60" s="35">
        <f t="shared" si="5"/>
        <v>-9.7252557371379136E-3</v>
      </c>
      <c r="AZ60" s="35">
        <f t="shared" si="5"/>
        <v>-6.5665013125810632E-3</v>
      </c>
      <c r="BA60" s="35">
        <f t="shared" si="5"/>
        <v>-4.41010478512754E-3</v>
      </c>
      <c r="BB60" s="35">
        <f t="shared" si="5"/>
        <v>-3.4317235555555549E-3</v>
      </c>
      <c r="BC60" s="35">
        <f t="shared" si="5"/>
        <v>-9.7346666666666654E-5</v>
      </c>
      <c r="BD60" s="35">
        <f t="shared" si="5"/>
        <v>0</v>
      </c>
    </row>
    <row r="61" spans="1:56" ht="17.25" hidden="1" customHeight="1" outlineLevel="1" x14ac:dyDescent="0.35">
      <c r="A61" s="114"/>
      <c r="B61" s="9" t="s">
        <v>34</v>
      </c>
      <c r="C61" s="9" t="s">
        <v>60</v>
      </c>
      <c r="D61" s="9" t="s">
        <v>39</v>
      </c>
      <c r="E61" s="35">
        <v>0</v>
      </c>
      <c r="F61" s="35">
        <f>E62</f>
        <v>0</v>
      </c>
      <c r="G61" s="35">
        <f t="shared" ref="G61:BD61" si="6">F62</f>
        <v>-0.14214394910505831</v>
      </c>
      <c r="H61" s="35">
        <f t="shared" si="6"/>
        <v>-0.23602303841591005</v>
      </c>
      <c r="I61" s="35">
        <f t="shared" si="6"/>
        <v>-0.27473504279463895</v>
      </c>
      <c r="J61" s="35">
        <f t="shared" si="6"/>
        <v>-0.41848847061305661</v>
      </c>
      <c r="K61" s="35">
        <f t="shared" si="6"/>
        <v>-0.41324116154258533</v>
      </c>
      <c r="L61" s="35">
        <f t="shared" si="6"/>
        <v>-0.40351590580544744</v>
      </c>
      <c r="M61" s="35">
        <f t="shared" si="6"/>
        <v>-0.39379065006830954</v>
      </c>
      <c r="N61" s="35">
        <f t="shared" si="6"/>
        <v>-0.38406539433117165</v>
      </c>
      <c r="O61" s="35">
        <f t="shared" si="6"/>
        <v>-0.37434013859403376</v>
      </c>
      <c r="P61" s="35">
        <f t="shared" si="6"/>
        <v>-0.36461488285689586</v>
      </c>
      <c r="Q61" s="35">
        <f t="shared" si="6"/>
        <v>-0.35488962711975797</v>
      </c>
      <c r="R61" s="35">
        <f t="shared" si="6"/>
        <v>-0.34516437138262007</v>
      </c>
      <c r="S61" s="35">
        <f t="shared" si="6"/>
        <v>-0.33543911564548218</v>
      </c>
      <c r="T61" s="35">
        <f t="shared" si="6"/>
        <v>-0.32571385990834428</v>
      </c>
      <c r="U61" s="35">
        <f t="shared" si="6"/>
        <v>-0.31598860417120639</v>
      </c>
      <c r="V61" s="35">
        <f t="shared" si="6"/>
        <v>-0.30626334843406849</v>
      </c>
      <c r="W61" s="35">
        <f t="shared" si="6"/>
        <v>-0.2965380926969306</v>
      </c>
      <c r="X61" s="35">
        <f t="shared" si="6"/>
        <v>-0.28681283695979271</v>
      </c>
      <c r="Y61" s="35">
        <f t="shared" si="6"/>
        <v>-0.27708758122265481</v>
      </c>
      <c r="Z61" s="35">
        <f t="shared" si="6"/>
        <v>-0.26736232548551692</v>
      </c>
      <c r="AA61" s="35">
        <f t="shared" si="6"/>
        <v>-0.25763706974837902</v>
      </c>
      <c r="AB61" s="35">
        <f t="shared" si="6"/>
        <v>-0.2479118140112411</v>
      </c>
      <c r="AC61" s="35">
        <f t="shared" si="6"/>
        <v>-0.23818655827410318</v>
      </c>
      <c r="AD61" s="35">
        <f t="shared" si="6"/>
        <v>-0.22846130253696526</v>
      </c>
      <c r="AE61" s="35">
        <f t="shared" si="6"/>
        <v>-0.21873604679982733</v>
      </c>
      <c r="AF61" s="35">
        <f t="shared" si="6"/>
        <v>-0.20901079106268941</v>
      </c>
      <c r="AG61" s="35">
        <f t="shared" si="6"/>
        <v>-0.19928553532555149</v>
      </c>
      <c r="AH61" s="35">
        <f t="shared" si="6"/>
        <v>-0.18956027958841357</v>
      </c>
      <c r="AI61" s="35">
        <f t="shared" si="6"/>
        <v>-0.17983502385127564</v>
      </c>
      <c r="AJ61" s="35">
        <f t="shared" si="6"/>
        <v>-0.17010976811413772</v>
      </c>
      <c r="AK61" s="35">
        <f t="shared" si="6"/>
        <v>-0.1603845123769998</v>
      </c>
      <c r="AL61" s="35">
        <f t="shared" si="6"/>
        <v>-0.15065925663986188</v>
      </c>
      <c r="AM61" s="35">
        <f t="shared" si="6"/>
        <v>-0.14093400090272395</v>
      </c>
      <c r="AN61" s="35">
        <f t="shared" si="6"/>
        <v>-0.13120874516558603</v>
      </c>
      <c r="AO61" s="35">
        <f t="shared" si="6"/>
        <v>-0.12148348942844812</v>
      </c>
      <c r="AP61" s="35">
        <f t="shared" si="6"/>
        <v>-0.11175823369131022</v>
      </c>
      <c r="AQ61" s="35">
        <f t="shared" si="6"/>
        <v>-0.10203297795417231</v>
      </c>
      <c r="AR61" s="35">
        <f t="shared" si="6"/>
        <v>-9.2307722217034399E-2</v>
      </c>
      <c r="AS61" s="35">
        <f t="shared" si="6"/>
        <v>-8.2582466479896491E-2</v>
      </c>
      <c r="AT61" s="35">
        <f t="shared" si="6"/>
        <v>-7.2857210742758582E-2</v>
      </c>
      <c r="AU61" s="35">
        <f t="shared" si="6"/>
        <v>-6.3131955005620674E-2</v>
      </c>
      <c r="AV61" s="35">
        <f t="shared" si="6"/>
        <v>-5.3406699268482759E-2</v>
      </c>
      <c r="AW61" s="35">
        <f t="shared" si="6"/>
        <v>-4.3681443531344843E-2</v>
      </c>
      <c r="AX61" s="35">
        <f t="shared" si="6"/>
        <v>-3.3956187794206928E-2</v>
      </c>
      <c r="AY61" s="35">
        <f t="shared" si="6"/>
        <v>-2.4230932057069013E-2</v>
      </c>
      <c r="AZ61" s="35">
        <f t="shared" si="6"/>
        <v>-1.4505676319931099E-2</v>
      </c>
      <c r="BA61" s="35">
        <f t="shared" si="6"/>
        <v>-7.939175007350037E-3</v>
      </c>
      <c r="BB61" s="35">
        <f t="shared" si="6"/>
        <v>-3.529070222222497E-3</v>
      </c>
      <c r="BC61" s="35">
        <f t="shared" si="6"/>
        <v>-9.7346666666942028E-5</v>
      </c>
      <c r="BD61" s="35">
        <f t="shared" si="6"/>
        <v>-2.7537379928416206E-16</v>
      </c>
    </row>
    <row r="62" spans="1:56" ht="16.5" hidden="1" customHeight="1" outlineLevel="1" x14ac:dyDescent="0.3">
      <c r="A62" s="114"/>
      <c r="B62" s="9" t="s">
        <v>33</v>
      </c>
      <c r="C62" s="9" t="s">
        <v>67</v>
      </c>
      <c r="D62" s="9" t="s">
        <v>39</v>
      </c>
      <c r="E62" s="35">
        <f t="shared" ref="E62:BD62" si="7">E28-E60+E61</f>
        <v>0</v>
      </c>
      <c r="F62" s="35">
        <f t="shared" si="7"/>
        <v>-0.14214394910505831</v>
      </c>
      <c r="G62" s="35">
        <f t="shared" si="7"/>
        <v>-0.23602303841591005</v>
      </c>
      <c r="H62" s="35">
        <f t="shared" si="7"/>
        <v>-0.27473504279463895</v>
      </c>
      <c r="I62" s="35">
        <f t="shared" si="7"/>
        <v>-0.41848847061305661</v>
      </c>
      <c r="J62" s="35">
        <f t="shared" si="7"/>
        <v>-0.41324116154258533</v>
      </c>
      <c r="K62" s="35">
        <f t="shared" si="7"/>
        <v>-0.40351590580544744</v>
      </c>
      <c r="L62" s="35">
        <f t="shared" si="7"/>
        <v>-0.39379065006830954</v>
      </c>
      <c r="M62" s="35">
        <f t="shared" si="7"/>
        <v>-0.38406539433117165</v>
      </c>
      <c r="N62" s="35">
        <f t="shared" si="7"/>
        <v>-0.37434013859403376</v>
      </c>
      <c r="O62" s="35">
        <f t="shared" si="7"/>
        <v>-0.36461488285689586</v>
      </c>
      <c r="P62" s="35">
        <f t="shared" si="7"/>
        <v>-0.35488962711975797</v>
      </c>
      <c r="Q62" s="35">
        <f t="shared" si="7"/>
        <v>-0.34516437138262007</v>
      </c>
      <c r="R62" s="35">
        <f t="shared" si="7"/>
        <v>-0.33543911564548218</v>
      </c>
      <c r="S62" s="35">
        <f t="shared" si="7"/>
        <v>-0.32571385990834428</v>
      </c>
      <c r="T62" s="35">
        <f t="shared" si="7"/>
        <v>-0.31598860417120639</v>
      </c>
      <c r="U62" s="35">
        <f t="shared" si="7"/>
        <v>-0.30626334843406849</v>
      </c>
      <c r="V62" s="35">
        <f t="shared" si="7"/>
        <v>-0.2965380926969306</v>
      </c>
      <c r="W62" s="35">
        <f t="shared" si="7"/>
        <v>-0.28681283695979271</v>
      </c>
      <c r="X62" s="35">
        <f t="shared" si="7"/>
        <v>-0.27708758122265481</v>
      </c>
      <c r="Y62" s="35">
        <f t="shared" si="7"/>
        <v>-0.26736232548551692</v>
      </c>
      <c r="Z62" s="35">
        <f t="shared" si="7"/>
        <v>-0.25763706974837902</v>
      </c>
      <c r="AA62" s="35">
        <f t="shared" si="7"/>
        <v>-0.2479118140112411</v>
      </c>
      <c r="AB62" s="35">
        <f t="shared" si="7"/>
        <v>-0.23818655827410318</v>
      </c>
      <c r="AC62" s="35">
        <f t="shared" si="7"/>
        <v>-0.22846130253696526</v>
      </c>
      <c r="AD62" s="35">
        <f t="shared" si="7"/>
        <v>-0.21873604679982733</v>
      </c>
      <c r="AE62" s="35">
        <f t="shared" si="7"/>
        <v>-0.20901079106268941</v>
      </c>
      <c r="AF62" s="35">
        <f t="shared" si="7"/>
        <v>-0.19928553532555149</v>
      </c>
      <c r="AG62" s="35">
        <f t="shared" si="7"/>
        <v>-0.18956027958841357</v>
      </c>
      <c r="AH62" s="35">
        <f t="shared" si="7"/>
        <v>-0.17983502385127564</v>
      </c>
      <c r="AI62" s="35">
        <f t="shared" si="7"/>
        <v>-0.17010976811413772</v>
      </c>
      <c r="AJ62" s="35">
        <f t="shared" si="7"/>
        <v>-0.1603845123769998</v>
      </c>
      <c r="AK62" s="35">
        <f t="shared" si="7"/>
        <v>-0.15065925663986188</v>
      </c>
      <c r="AL62" s="35">
        <f t="shared" si="7"/>
        <v>-0.14093400090272395</v>
      </c>
      <c r="AM62" s="35">
        <f t="shared" si="7"/>
        <v>-0.13120874516558603</v>
      </c>
      <c r="AN62" s="35">
        <f t="shared" si="7"/>
        <v>-0.12148348942844812</v>
      </c>
      <c r="AO62" s="35">
        <f t="shared" si="7"/>
        <v>-0.11175823369131022</v>
      </c>
      <c r="AP62" s="35">
        <f t="shared" si="7"/>
        <v>-0.10203297795417231</v>
      </c>
      <c r="AQ62" s="35">
        <f t="shared" si="7"/>
        <v>-9.2307722217034399E-2</v>
      </c>
      <c r="AR62" s="35">
        <f t="shared" si="7"/>
        <v>-8.2582466479896491E-2</v>
      </c>
      <c r="AS62" s="35">
        <f t="shared" si="7"/>
        <v>-7.2857210742758582E-2</v>
      </c>
      <c r="AT62" s="35">
        <f t="shared" si="7"/>
        <v>-6.3131955005620674E-2</v>
      </c>
      <c r="AU62" s="35">
        <f t="shared" si="7"/>
        <v>-5.3406699268482759E-2</v>
      </c>
      <c r="AV62" s="35">
        <f t="shared" si="7"/>
        <v>-4.3681443531344843E-2</v>
      </c>
      <c r="AW62" s="35">
        <f t="shared" si="7"/>
        <v>-3.3956187794206928E-2</v>
      </c>
      <c r="AX62" s="35">
        <f t="shared" si="7"/>
        <v>-2.4230932057069013E-2</v>
      </c>
      <c r="AY62" s="35">
        <f t="shared" si="7"/>
        <v>-1.4505676319931099E-2</v>
      </c>
      <c r="AZ62" s="35">
        <f t="shared" si="7"/>
        <v>-7.939175007350037E-3</v>
      </c>
      <c r="BA62" s="35">
        <f t="shared" si="7"/>
        <v>-3.529070222222497E-3</v>
      </c>
      <c r="BB62" s="35">
        <f t="shared" si="7"/>
        <v>-9.7346666666942028E-5</v>
      </c>
      <c r="BC62" s="35">
        <f t="shared" si="7"/>
        <v>-2.7537379928416206E-16</v>
      </c>
      <c r="BD62" s="35">
        <f t="shared" si="7"/>
        <v>-2.7537379928416206E-16</v>
      </c>
    </row>
    <row r="63" spans="1:56" ht="16.5" collapsed="1" x14ac:dyDescent="0.3">
      <c r="A63" s="114"/>
      <c r="B63" s="9" t="s">
        <v>8</v>
      </c>
      <c r="C63" s="11" t="s">
        <v>66</v>
      </c>
      <c r="D63" s="9" t="s">
        <v>39</v>
      </c>
      <c r="E63" s="35">
        <f>AVERAGE(E61:E62)*'Fixed data'!$C$3</f>
        <v>0</v>
      </c>
      <c r="F63" s="35">
        <f>AVERAGE(F61:F62)*'Fixed data'!$C$3</f>
        <v>-2.8428789821011665E-3</v>
      </c>
      <c r="G63" s="35">
        <f>AVERAGE(G61:G62)*'Fixed data'!$C$3</f>
        <v>-7.5633397504193669E-3</v>
      </c>
      <c r="H63" s="35">
        <f>AVERAGE(H61:H62)*'Fixed data'!$C$3</f>
        <v>-1.021516162421098E-2</v>
      </c>
      <c r="I63" s="35">
        <f>AVERAGE(I61:I62)*'Fixed data'!$C$3</f>
        <v>-1.3864470268153913E-2</v>
      </c>
      <c r="J63" s="35">
        <f>AVERAGE(J61:J62)*'Fixed data'!$C$3</f>
        <v>-1.6634592643112841E-2</v>
      </c>
      <c r="K63" s="35">
        <f>AVERAGE(K61:K62)*'Fixed data'!$C$3</f>
        <v>-1.6335141346960656E-2</v>
      </c>
      <c r="L63" s="35">
        <f>AVERAGE(L61:L62)*'Fixed data'!$C$3</f>
        <v>-1.594613111747514E-2</v>
      </c>
      <c r="M63" s="35">
        <f>AVERAGE(M61:M62)*'Fixed data'!$C$3</f>
        <v>-1.5557120887989623E-2</v>
      </c>
      <c r="N63" s="35">
        <f>AVERAGE(N61:N62)*'Fixed data'!$C$3</f>
        <v>-1.5168110658504109E-2</v>
      </c>
      <c r="O63" s="35">
        <f>AVERAGE(O61:O62)*'Fixed data'!$C$3</f>
        <v>-1.4779100429018593E-2</v>
      </c>
      <c r="P63" s="35">
        <f>AVERAGE(P61:P62)*'Fixed data'!$C$3</f>
        <v>-1.4390090199533077E-2</v>
      </c>
      <c r="Q63" s="35">
        <f>AVERAGE(Q61:Q62)*'Fixed data'!$C$3</f>
        <v>-1.4001079970047561E-2</v>
      </c>
      <c r="R63" s="35">
        <f>AVERAGE(R61:R62)*'Fixed data'!$C$3</f>
        <v>-1.3612069740562045E-2</v>
      </c>
      <c r="S63" s="35">
        <f>AVERAGE(S61:S62)*'Fixed data'!$C$3</f>
        <v>-1.3223059511076529E-2</v>
      </c>
      <c r="T63" s="35">
        <f>AVERAGE(T61:T62)*'Fixed data'!$C$3</f>
        <v>-1.2834049281591015E-2</v>
      </c>
      <c r="U63" s="35">
        <f>AVERAGE(U61:U62)*'Fixed data'!$C$3</f>
        <v>-1.2445039052105498E-2</v>
      </c>
      <c r="V63" s="35">
        <f>AVERAGE(V61:V62)*'Fixed data'!$C$3</f>
        <v>-1.2056028822619982E-2</v>
      </c>
      <c r="W63" s="35">
        <f>AVERAGE(W61:W62)*'Fixed data'!$C$3</f>
        <v>-1.1667018593134466E-2</v>
      </c>
      <c r="X63" s="35">
        <f>AVERAGE(X61:X62)*'Fixed data'!$C$3</f>
        <v>-1.127800836364895E-2</v>
      </c>
      <c r="Y63" s="35">
        <f>AVERAGE(Y61:Y62)*'Fixed data'!$C$3</f>
        <v>-1.0888998134163434E-2</v>
      </c>
      <c r="Z63" s="35">
        <f>AVERAGE(Z61:Z62)*'Fixed data'!$C$3</f>
        <v>-1.0499987904677918E-2</v>
      </c>
      <c r="AA63" s="35">
        <f>AVERAGE(AA61:AA62)*'Fixed data'!$C$3</f>
        <v>-1.0110977675192404E-2</v>
      </c>
      <c r="AB63" s="35">
        <f>AVERAGE(AB61:AB62)*'Fixed data'!$C$3</f>
        <v>-9.7219674457068844E-3</v>
      </c>
      <c r="AC63" s="35">
        <f>AVERAGE(AC61:AC62)*'Fixed data'!$C$3</f>
        <v>-9.33295721622137E-3</v>
      </c>
      <c r="AD63" s="35">
        <f>AVERAGE(AD61:AD62)*'Fixed data'!$C$3</f>
        <v>-8.9439469867358522E-3</v>
      </c>
      <c r="AE63" s="35">
        <f>AVERAGE(AE61:AE62)*'Fixed data'!$C$3</f>
        <v>-8.5549367572503362E-3</v>
      </c>
      <c r="AF63" s="35">
        <f>AVERAGE(AF61:AF62)*'Fixed data'!$C$3</f>
        <v>-8.1659265277648184E-3</v>
      </c>
      <c r="AG63" s="35">
        <f>AVERAGE(AG61:AG62)*'Fixed data'!$C$3</f>
        <v>-7.7769162982793015E-3</v>
      </c>
      <c r="AH63" s="35">
        <f>AVERAGE(AH61:AH62)*'Fixed data'!$C$3</f>
        <v>-7.3879060687937837E-3</v>
      </c>
      <c r="AI63" s="35">
        <f>AVERAGE(AI61:AI62)*'Fixed data'!$C$3</f>
        <v>-6.9988958393082676E-3</v>
      </c>
      <c r="AJ63" s="35">
        <f>AVERAGE(AJ61:AJ62)*'Fixed data'!$C$3</f>
        <v>-6.6098856098227498E-3</v>
      </c>
      <c r="AK63" s="35">
        <f>AVERAGE(AK61:AK62)*'Fixed data'!$C$3</f>
        <v>-6.2208753803372346E-3</v>
      </c>
      <c r="AL63" s="35">
        <f>AVERAGE(AL61:AL62)*'Fixed data'!$C$3</f>
        <v>-5.831865150851716E-3</v>
      </c>
      <c r="AM63" s="35">
        <f>AVERAGE(AM61:AM62)*'Fixed data'!$C$3</f>
        <v>-5.4428549213662008E-3</v>
      </c>
      <c r="AN63" s="35">
        <f>AVERAGE(AN61:AN62)*'Fixed data'!$C$3</f>
        <v>-5.0538446918806839E-3</v>
      </c>
      <c r="AO63" s="35">
        <f>AVERAGE(AO61:AO62)*'Fixed data'!$C$3</f>
        <v>-4.6648344623951669E-3</v>
      </c>
      <c r="AP63" s="35">
        <f>AVERAGE(AP61:AP62)*'Fixed data'!$C$3</f>
        <v>-4.2758242329096509E-3</v>
      </c>
      <c r="AQ63" s="35">
        <f>AVERAGE(AQ61:AQ62)*'Fixed data'!$C$3</f>
        <v>-3.886814003424134E-3</v>
      </c>
      <c r="AR63" s="35">
        <f>AVERAGE(AR61:AR62)*'Fixed data'!$C$3</f>
        <v>-3.4978037739386183E-3</v>
      </c>
      <c r="AS63" s="35">
        <f>AVERAGE(AS61:AS62)*'Fixed data'!$C$3</f>
        <v>-3.1087935444531014E-3</v>
      </c>
      <c r="AT63" s="35">
        <f>AVERAGE(AT61:AT62)*'Fixed data'!$C$3</f>
        <v>-2.7197833149675854E-3</v>
      </c>
      <c r="AU63" s="35">
        <f>AVERAGE(AU61:AU62)*'Fixed data'!$C$3</f>
        <v>-2.3307730854820684E-3</v>
      </c>
      <c r="AV63" s="35">
        <f>AVERAGE(AV61:AV62)*'Fixed data'!$C$3</f>
        <v>-1.9417628559965522E-3</v>
      </c>
      <c r="AW63" s="35">
        <f>AVERAGE(AW61:AW62)*'Fixed data'!$C$3</f>
        <v>-1.5527526265110352E-3</v>
      </c>
      <c r="AX63" s="35">
        <f>AVERAGE(AX61:AX62)*'Fixed data'!$C$3</f>
        <v>-1.1637423970255187E-3</v>
      </c>
      <c r="AY63" s="35">
        <f>AVERAGE(AY61:AY62)*'Fixed data'!$C$3</f>
        <v>-7.7473216754000225E-4</v>
      </c>
      <c r="AZ63" s="35">
        <f>AVERAGE(AZ61:AZ62)*'Fixed data'!$C$3</f>
        <v>-4.4889702654562271E-4</v>
      </c>
      <c r="BA63" s="35">
        <f>AVERAGE(BA61:BA62)*'Fixed data'!$C$3</f>
        <v>-2.2936490459145068E-4</v>
      </c>
      <c r="BB63" s="35">
        <f>AVERAGE(BB61:BB62)*'Fixed data'!$C$3</f>
        <v>-7.2528337777788779E-5</v>
      </c>
      <c r="BC63" s="35">
        <f>AVERAGE(BC61:BC62)*'Fixed data'!$C$3</f>
        <v>-1.9469333333443482E-6</v>
      </c>
      <c r="BD63" s="35">
        <f>AVERAGE(BD61:BD62)*'Fixed data'!$C$3</f>
        <v>-1.1014951971366482E-17</v>
      </c>
    </row>
    <row r="64" spans="1:56" ht="15.75" thickBot="1" x14ac:dyDescent="0.35">
      <c r="A64" s="113"/>
      <c r="B64" s="12" t="s">
        <v>92</v>
      </c>
      <c r="C64" s="12" t="s">
        <v>44</v>
      </c>
      <c r="D64" s="12" t="s">
        <v>39</v>
      </c>
      <c r="E64" s="53">
        <f t="shared" ref="E64:BD64" si="8">E29+E60+E63</f>
        <v>0</v>
      </c>
      <c r="F64" s="53">
        <f t="shared" si="8"/>
        <v>-6.3761714312840473E-2</v>
      </c>
      <c r="G64" s="53">
        <f t="shared" si="8"/>
        <v>-5.2309741490151322E-2</v>
      </c>
      <c r="H64" s="53">
        <f t="shared" si="8"/>
        <v>-3.4399093432252482E-2</v>
      </c>
      <c r="I64" s="53">
        <f t="shared" si="8"/>
        <v>-8.4463842449736287E-2</v>
      </c>
      <c r="J64" s="53">
        <f t="shared" si="8"/>
        <v>-2.813990171358409E-2</v>
      </c>
      <c r="K64" s="53">
        <f t="shared" si="8"/>
        <v>-2.6060397084098567E-2</v>
      </c>
      <c r="L64" s="53">
        <f t="shared" si="8"/>
        <v>-2.5671386854613051E-2</v>
      </c>
      <c r="M64" s="53">
        <f t="shared" si="8"/>
        <v>-2.5282376625127535E-2</v>
      </c>
      <c r="N64" s="53">
        <f t="shared" si="8"/>
        <v>-2.4893366395642023E-2</v>
      </c>
      <c r="O64" s="53">
        <f t="shared" si="8"/>
        <v>-2.4504356166156507E-2</v>
      </c>
      <c r="P64" s="53">
        <f t="shared" si="8"/>
        <v>-2.4115345936670991E-2</v>
      </c>
      <c r="Q64" s="53">
        <f t="shared" si="8"/>
        <v>-2.3726335707185475E-2</v>
      </c>
      <c r="R64" s="53">
        <f t="shared" si="8"/>
        <v>-2.3337325477699958E-2</v>
      </c>
      <c r="S64" s="53">
        <f t="shared" si="8"/>
        <v>-2.2948315248214442E-2</v>
      </c>
      <c r="T64" s="53">
        <f t="shared" si="8"/>
        <v>-2.255930501872893E-2</v>
      </c>
      <c r="U64" s="53">
        <f t="shared" si="8"/>
        <v>-2.2170294789243414E-2</v>
      </c>
      <c r="V64" s="53">
        <f t="shared" si="8"/>
        <v>-2.1781284559757898E-2</v>
      </c>
      <c r="W64" s="53">
        <f t="shared" si="8"/>
        <v>-2.1392274330272382E-2</v>
      </c>
      <c r="X64" s="53">
        <f t="shared" si="8"/>
        <v>-2.1003264100786866E-2</v>
      </c>
      <c r="Y64" s="53">
        <f t="shared" si="8"/>
        <v>-2.061425387130135E-2</v>
      </c>
      <c r="Z64" s="53">
        <f t="shared" si="8"/>
        <v>-2.0225243641815834E-2</v>
      </c>
      <c r="AA64" s="53">
        <f t="shared" si="8"/>
        <v>-1.9836233412330317E-2</v>
      </c>
      <c r="AB64" s="53">
        <f t="shared" si="8"/>
        <v>-1.9447223182844798E-2</v>
      </c>
      <c r="AC64" s="53">
        <f t="shared" si="8"/>
        <v>-1.9058212953359285E-2</v>
      </c>
      <c r="AD64" s="53">
        <f t="shared" si="8"/>
        <v>-1.8669202723873766E-2</v>
      </c>
      <c r="AE64" s="53">
        <f t="shared" si="8"/>
        <v>-1.828019249438825E-2</v>
      </c>
      <c r="AF64" s="53">
        <f t="shared" si="8"/>
        <v>-1.789118226490273E-2</v>
      </c>
      <c r="AG64" s="53">
        <f t="shared" si="8"/>
        <v>-1.7502172035417214E-2</v>
      </c>
      <c r="AH64" s="53">
        <f t="shared" si="8"/>
        <v>-1.7113161805931698E-2</v>
      </c>
      <c r="AI64" s="53">
        <f t="shared" si="8"/>
        <v>-1.6724151576446182E-2</v>
      </c>
      <c r="AJ64" s="53">
        <f t="shared" si="8"/>
        <v>-1.6335141346960663E-2</v>
      </c>
      <c r="AK64" s="53">
        <f t="shared" si="8"/>
        <v>-1.594613111747515E-2</v>
      </c>
      <c r="AL64" s="53">
        <f t="shared" si="8"/>
        <v>-1.555712088798963E-2</v>
      </c>
      <c r="AM64" s="53">
        <f t="shared" si="8"/>
        <v>-1.5168110658504114E-2</v>
      </c>
      <c r="AN64" s="53">
        <f t="shared" si="8"/>
        <v>-1.4779100429018598E-2</v>
      </c>
      <c r="AO64" s="53">
        <f t="shared" si="8"/>
        <v>-1.4390090199533081E-2</v>
      </c>
      <c r="AP64" s="53">
        <f t="shared" si="8"/>
        <v>-1.4001079970047564E-2</v>
      </c>
      <c r="AQ64" s="53">
        <f t="shared" si="8"/>
        <v>-1.3612069740562047E-2</v>
      </c>
      <c r="AR64" s="53">
        <f t="shared" si="8"/>
        <v>-1.3223059511076532E-2</v>
      </c>
      <c r="AS64" s="53">
        <f t="shared" si="8"/>
        <v>-1.2834049281591015E-2</v>
      </c>
      <c r="AT64" s="53">
        <f t="shared" si="8"/>
        <v>-1.2445039052105498E-2</v>
      </c>
      <c r="AU64" s="53">
        <f t="shared" si="8"/>
        <v>-1.2056028822619982E-2</v>
      </c>
      <c r="AV64" s="53">
        <f t="shared" si="8"/>
        <v>-1.1667018593134466E-2</v>
      </c>
      <c r="AW64" s="53">
        <f t="shared" si="8"/>
        <v>-1.1278008363648949E-2</v>
      </c>
      <c r="AX64" s="53">
        <f t="shared" si="8"/>
        <v>-1.0888998134163433E-2</v>
      </c>
      <c r="AY64" s="53">
        <f t="shared" si="8"/>
        <v>-1.0499987904677916E-2</v>
      </c>
      <c r="AZ64" s="53">
        <f t="shared" si="8"/>
        <v>-7.0153983391266859E-3</v>
      </c>
      <c r="BA64" s="53">
        <f t="shared" si="8"/>
        <v>-4.6394696897189905E-3</v>
      </c>
      <c r="BB64" s="53">
        <f t="shared" si="8"/>
        <v>-3.5042518933333438E-3</v>
      </c>
      <c r="BC64" s="53">
        <f t="shared" si="8"/>
        <v>-9.9293600000011006E-5</v>
      </c>
      <c r="BD64" s="53">
        <f t="shared" si="8"/>
        <v>-1.1014951971366482E-17</v>
      </c>
    </row>
    <row r="65" spans="1:56" ht="12.75" customHeight="1" x14ac:dyDescent="0.3">
      <c r="A65" s="202"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203"/>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203"/>
      <c r="B67" s="9" t="s">
        <v>295</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203"/>
      <c r="B68" s="9" t="s">
        <v>296</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203"/>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203"/>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203"/>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203"/>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203"/>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203"/>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203"/>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204"/>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-6.3761714312840473E-2</v>
      </c>
      <c r="G77" s="54">
        <f>IF('Fixed data'!$G$19=FALSE,G64+G76,G64)</f>
        <v>-5.2309741490151322E-2</v>
      </c>
      <c r="H77" s="54">
        <f>IF('Fixed data'!$G$19=FALSE,H64+H76,H64)</f>
        <v>-3.4399093432252482E-2</v>
      </c>
      <c r="I77" s="54">
        <f>IF('Fixed data'!$G$19=FALSE,I64+I76,I64)</f>
        <v>-8.4463842449736287E-2</v>
      </c>
      <c r="J77" s="54">
        <f>IF('Fixed data'!$G$19=FALSE,J64+J76,J64)</f>
        <v>-2.813990171358409E-2</v>
      </c>
      <c r="K77" s="54">
        <f>IF('Fixed data'!$G$19=FALSE,K64+K76,K64)</f>
        <v>-2.6060397084098567E-2</v>
      </c>
      <c r="L77" s="54">
        <f>IF('Fixed data'!$G$19=FALSE,L64+L76,L64)</f>
        <v>-2.5671386854613051E-2</v>
      </c>
      <c r="M77" s="54">
        <f>IF('Fixed data'!$G$19=FALSE,M64+M76,M64)</f>
        <v>-2.5282376625127535E-2</v>
      </c>
      <c r="N77" s="54">
        <f>IF('Fixed data'!$G$19=FALSE,N64+N76,N64)</f>
        <v>-2.4893366395642023E-2</v>
      </c>
      <c r="O77" s="54">
        <f>IF('Fixed data'!$G$19=FALSE,O64+O76,O64)</f>
        <v>-2.4504356166156507E-2</v>
      </c>
      <c r="P77" s="54">
        <f>IF('Fixed data'!$G$19=FALSE,P64+P76,P64)</f>
        <v>-2.4115345936670991E-2</v>
      </c>
      <c r="Q77" s="54">
        <f>IF('Fixed data'!$G$19=FALSE,Q64+Q76,Q64)</f>
        <v>-2.3726335707185475E-2</v>
      </c>
      <c r="R77" s="54">
        <f>IF('Fixed data'!$G$19=FALSE,R64+R76,R64)</f>
        <v>-2.3337325477699958E-2</v>
      </c>
      <c r="S77" s="54">
        <f>IF('Fixed data'!$G$19=FALSE,S64+S76,S64)</f>
        <v>-2.2948315248214442E-2</v>
      </c>
      <c r="T77" s="54">
        <f>IF('Fixed data'!$G$19=FALSE,T64+T76,T64)</f>
        <v>-2.255930501872893E-2</v>
      </c>
      <c r="U77" s="54">
        <f>IF('Fixed data'!$G$19=FALSE,U64+U76,U64)</f>
        <v>-2.2170294789243414E-2</v>
      </c>
      <c r="V77" s="54">
        <f>IF('Fixed data'!$G$19=FALSE,V64+V76,V64)</f>
        <v>-2.1781284559757898E-2</v>
      </c>
      <c r="W77" s="54">
        <f>IF('Fixed data'!$G$19=FALSE,W64+W76,W64)</f>
        <v>-2.1392274330272382E-2</v>
      </c>
      <c r="X77" s="54">
        <f>IF('Fixed data'!$G$19=FALSE,X64+X76,X64)</f>
        <v>-2.1003264100786866E-2</v>
      </c>
      <c r="Y77" s="54">
        <f>IF('Fixed data'!$G$19=FALSE,Y64+Y76,Y64)</f>
        <v>-2.061425387130135E-2</v>
      </c>
      <c r="Z77" s="54">
        <f>IF('Fixed data'!$G$19=FALSE,Z64+Z76,Z64)</f>
        <v>-2.0225243641815834E-2</v>
      </c>
      <c r="AA77" s="54">
        <f>IF('Fixed data'!$G$19=FALSE,AA64+AA76,AA64)</f>
        <v>-1.9836233412330317E-2</v>
      </c>
      <c r="AB77" s="54">
        <f>IF('Fixed data'!$G$19=FALSE,AB64+AB76,AB64)</f>
        <v>-1.9447223182844798E-2</v>
      </c>
      <c r="AC77" s="54">
        <f>IF('Fixed data'!$G$19=FALSE,AC64+AC76,AC64)</f>
        <v>-1.9058212953359285E-2</v>
      </c>
      <c r="AD77" s="54">
        <f>IF('Fixed data'!$G$19=FALSE,AD64+AD76,AD64)</f>
        <v>-1.8669202723873766E-2</v>
      </c>
      <c r="AE77" s="54">
        <f>IF('Fixed data'!$G$19=FALSE,AE64+AE76,AE64)</f>
        <v>-1.828019249438825E-2</v>
      </c>
      <c r="AF77" s="54">
        <f>IF('Fixed data'!$G$19=FALSE,AF64+AF76,AF64)</f>
        <v>-1.789118226490273E-2</v>
      </c>
      <c r="AG77" s="54">
        <f>IF('Fixed data'!$G$19=FALSE,AG64+AG76,AG64)</f>
        <v>-1.7502172035417214E-2</v>
      </c>
      <c r="AH77" s="54">
        <f>IF('Fixed data'!$G$19=FALSE,AH64+AH76,AH64)</f>
        <v>-1.7113161805931698E-2</v>
      </c>
      <c r="AI77" s="54">
        <f>IF('Fixed data'!$G$19=FALSE,AI64+AI76,AI64)</f>
        <v>-1.6724151576446182E-2</v>
      </c>
      <c r="AJ77" s="54">
        <f>IF('Fixed data'!$G$19=FALSE,AJ64+AJ76,AJ64)</f>
        <v>-1.6335141346960663E-2</v>
      </c>
      <c r="AK77" s="54">
        <f>IF('Fixed data'!$G$19=FALSE,AK64+AK76,AK64)</f>
        <v>-1.594613111747515E-2</v>
      </c>
      <c r="AL77" s="54">
        <f>IF('Fixed data'!$G$19=FALSE,AL64+AL76,AL64)</f>
        <v>-1.555712088798963E-2</v>
      </c>
      <c r="AM77" s="54">
        <f>IF('Fixed data'!$G$19=FALSE,AM64+AM76,AM64)</f>
        <v>-1.5168110658504114E-2</v>
      </c>
      <c r="AN77" s="54">
        <f>IF('Fixed data'!$G$19=FALSE,AN64+AN76,AN64)</f>
        <v>-1.4779100429018598E-2</v>
      </c>
      <c r="AO77" s="54">
        <f>IF('Fixed data'!$G$19=FALSE,AO64+AO76,AO64)</f>
        <v>-1.4390090199533081E-2</v>
      </c>
      <c r="AP77" s="54">
        <f>IF('Fixed data'!$G$19=FALSE,AP64+AP76,AP64)</f>
        <v>-1.4001079970047564E-2</v>
      </c>
      <c r="AQ77" s="54">
        <f>IF('Fixed data'!$G$19=FALSE,AQ64+AQ76,AQ64)</f>
        <v>-1.3612069740562047E-2</v>
      </c>
      <c r="AR77" s="54">
        <f>IF('Fixed data'!$G$19=FALSE,AR64+AR76,AR64)</f>
        <v>-1.3223059511076532E-2</v>
      </c>
      <c r="AS77" s="54">
        <f>IF('Fixed data'!$G$19=FALSE,AS64+AS76,AS64)</f>
        <v>-1.2834049281591015E-2</v>
      </c>
      <c r="AT77" s="54">
        <f>IF('Fixed data'!$G$19=FALSE,AT64+AT76,AT64)</f>
        <v>-1.2445039052105498E-2</v>
      </c>
      <c r="AU77" s="54">
        <f>IF('Fixed data'!$G$19=FALSE,AU64+AU76,AU64)</f>
        <v>-1.2056028822619982E-2</v>
      </c>
      <c r="AV77" s="54">
        <f>IF('Fixed data'!$G$19=FALSE,AV64+AV76,AV64)</f>
        <v>-1.1667018593134466E-2</v>
      </c>
      <c r="AW77" s="54">
        <f>IF('Fixed data'!$G$19=FALSE,AW64+AW76,AW64)</f>
        <v>-1.1278008363648949E-2</v>
      </c>
      <c r="AX77" s="54">
        <f>IF('Fixed data'!$G$19=FALSE,AX64+AX76,AX64)</f>
        <v>-1.0888998134163433E-2</v>
      </c>
      <c r="AY77" s="54">
        <f>IF('Fixed data'!$G$19=FALSE,AY64+AY76,AY64)</f>
        <v>-1.0499987904677916E-2</v>
      </c>
      <c r="AZ77" s="54">
        <f>IF('Fixed data'!$G$19=FALSE,AZ64+AZ76,AZ64)</f>
        <v>-7.0153983391266859E-3</v>
      </c>
      <c r="BA77" s="54">
        <f>IF('Fixed data'!$G$19=FALSE,BA64+BA76,BA64)</f>
        <v>-4.6394696897189905E-3</v>
      </c>
      <c r="BB77" s="54">
        <f>IF('Fixed data'!$G$19=FALSE,BB64+BB76,BB64)</f>
        <v>-3.5042518933333438E-3</v>
      </c>
      <c r="BC77" s="54">
        <f>IF('Fixed data'!$G$19=FALSE,BC64+BC76,BC64)</f>
        <v>-9.9293600000011006E-5</v>
      </c>
      <c r="BD77" s="54">
        <f>IF('Fixed data'!$G$19=FALSE,BD64+BD76,BD64)</f>
        <v>-1.1014951971366482E-17</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-5.9522242584742216E-2</v>
      </c>
      <c r="G80" s="55">
        <f t="shared" si="10"/>
        <v>-4.7180389772421893E-2</v>
      </c>
      <c r="H80" s="55">
        <f t="shared" si="10"/>
        <v>-2.9976822611413434E-2</v>
      </c>
      <c r="I80" s="55">
        <f t="shared" si="10"/>
        <v>-7.1116288912443912E-2</v>
      </c>
      <c r="J80" s="55">
        <f t="shared" si="10"/>
        <v>-2.2891828174757496E-2</v>
      </c>
      <c r="K80" s="55">
        <f t="shared" si="10"/>
        <v>-2.0483236539932431E-2</v>
      </c>
      <c r="L80" s="55">
        <f t="shared" si="10"/>
        <v>-1.9495147841491096E-2</v>
      </c>
      <c r="M80" s="55">
        <f t="shared" si="10"/>
        <v>-1.8550462780418803E-2</v>
      </c>
      <c r="N80" s="55">
        <f t="shared" si="10"/>
        <v>-1.7647375774441251E-2</v>
      </c>
      <c r="O80" s="55">
        <f t="shared" si="10"/>
        <v>-1.6784153723703781E-2</v>
      </c>
      <c r="P80" s="55">
        <f t="shared" si="10"/>
        <v>-1.5959133173353471E-2</v>
      </c>
      <c r="Q80" s="55">
        <f t="shared" si="10"/>
        <v>-1.5170717585136561E-2</v>
      </c>
      <c r="R80" s="55">
        <f t="shared" si="10"/>
        <v>-1.4417374713882894E-2</v>
      </c>
      <c r="S80" s="55">
        <f t="shared" si="10"/>
        <v>-1.3697634084903763E-2</v>
      </c>
      <c r="T80" s="55">
        <f t="shared" si="10"/>
        <v>-1.3010084568478048E-2</v>
      </c>
      <c r="U80" s="55">
        <f t="shared" si="10"/>
        <v>-1.2353372047745146E-2</v>
      </c>
      <c r="V80" s="55">
        <f t="shared" si="10"/>
        <v>-1.1726197176460972E-2</v>
      </c>
      <c r="W80" s="55">
        <f t="shared" si="10"/>
        <v>-1.1127313223206203E-2</v>
      </c>
      <c r="X80" s="55">
        <f t="shared" si="10"/>
        <v>-1.0555523998763907E-2</v>
      </c>
      <c r="Y80" s="55">
        <f t="shared" si="10"/>
        <v>-1.0009681863506818E-2</v>
      </c>
      <c r="Z80" s="55">
        <f t="shared" si="10"/>
        <v>-9.4886858117530851E-3</v>
      </c>
      <c r="AA80" s="55">
        <f t="shared" si="10"/>
        <v>-8.9914796301636644E-3</v>
      </c>
      <c r="AB80" s="55">
        <f t="shared" si="10"/>
        <v>-8.5170501273641851E-3</v>
      </c>
      <c r="AC80" s="55">
        <f t="shared" si="10"/>
        <v>-8.0644254320802831E-3</v>
      </c>
      <c r="AD80" s="55">
        <f t="shared" si="10"/>
        <v>-7.6326733571770618E-3</v>
      </c>
      <c r="AE80" s="55">
        <f t="shared" si="10"/>
        <v>-7.2208998270916333E-3</v>
      </c>
      <c r="AF80" s="55">
        <f t="shared" si="10"/>
        <v>-6.8282473662420297E-3</v>
      </c>
      <c r="AG80" s="55">
        <f t="shared" si="10"/>
        <v>-6.4538936460868364E-3</v>
      </c>
      <c r="AH80" s="55">
        <f t="shared" si="10"/>
        <v>-6.0970500885973722E-3</v>
      </c>
      <c r="AI80" s="55">
        <f t="shared" si="10"/>
        <v>-6.6894456443037931E-3</v>
      </c>
      <c r="AJ80" s="55">
        <f t="shared" si="10"/>
        <v>-6.3435403428868222E-3</v>
      </c>
      <c r="AK80" s="55">
        <f t="shared" si="10"/>
        <v>-6.0121099651645419E-3</v>
      </c>
      <c r="AL80" s="55">
        <f t="shared" si="10"/>
        <v>-5.6946047557282801E-3</v>
      </c>
      <c r="AM80" s="55">
        <f t="shared" si="10"/>
        <v>-5.3904947041528081E-3</v>
      </c>
      <c r="AN80" s="55">
        <f t="shared" si="10"/>
        <v>-5.0992688611806065E-3</v>
      </c>
      <c r="AO80" s="55">
        <f t="shared" si="10"/>
        <v>-4.8204346779896707E-3</v>
      </c>
      <c r="AP80" s="55">
        <f t="shared" si="10"/>
        <v>-4.5535173677802958E-3</v>
      </c>
      <c r="AQ80" s="55">
        <f t="shared" si="10"/>
        <v>-4.2980592889412155E-3</v>
      </c>
      <c r="AR80" s="55">
        <f t="shared" si="10"/>
        <v>-4.0536193490796606E-3</v>
      </c>
      <c r="AS80" s="55">
        <f t="shared" si="10"/>
        <v>-3.8197724292231908E-3</v>
      </c>
      <c r="AT80" s="55">
        <f t="shared" si="10"/>
        <v>-3.5961088275239068E-3</v>
      </c>
      <c r="AU80" s="55">
        <f t="shared" si="10"/>
        <v>-3.3822337218173794E-3</v>
      </c>
      <c r="AV80" s="55">
        <f t="shared" si="10"/>
        <v>-3.1777666504099306E-3</v>
      </c>
      <c r="AW80" s="55">
        <f t="shared" si="10"/>
        <v>-2.9823410104883362E-3</v>
      </c>
      <c r="AX80" s="55">
        <f t="shared" si="10"/>
        <v>-2.7956035735658808E-3</v>
      </c>
      <c r="AY80" s="55">
        <f t="shared" si="10"/>
        <v>-2.6172140173978493E-3</v>
      </c>
      <c r="AZ80" s="55">
        <f t="shared" si="10"/>
        <v>-1.697717986247913E-3</v>
      </c>
      <c r="BA80" s="55">
        <f t="shared" si="10"/>
        <v>-1.0900447591757211E-3</v>
      </c>
      <c r="BB80" s="55">
        <f t="shared" si="10"/>
        <v>-7.9934466623598544E-4</v>
      </c>
      <c r="BC80" s="55">
        <f t="shared" si="10"/>
        <v>-2.1989876832829538E-5</v>
      </c>
      <c r="BD80" s="55">
        <f t="shared" si="10"/>
        <v>-2.3683556680297881E-18</v>
      </c>
    </row>
    <row r="81" spans="1:56" x14ac:dyDescent="0.3">
      <c r="A81" s="75"/>
      <c r="B81" s="15" t="s">
        <v>18</v>
      </c>
      <c r="C81" s="15"/>
      <c r="D81" s="14" t="s">
        <v>39</v>
      </c>
      <c r="E81" s="56">
        <f>+E80</f>
        <v>0</v>
      </c>
      <c r="F81" s="56">
        <f t="shared" ref="F81:BD81" si="11">+E81+F80</f>
        <v>-5.9522242584742216E-2</v>
      </c>
      <c r="G81" s="56">
        <f t="shared" si="11"/>
        <v>-0.10670263235716411</v>
      </c>
      <c r="H81" s="56">
        <f t="shared" si="11"/>
        <v>-0.13667945496857753</v>
      </c>
      <c r="I81" s="56">
        <f t="shared" si="11"/>
        <v>-0.20779574388102146</v>
      </c>
      <c r="J81" s="56">
        <f t="shared" si="11"/>
        <v>-0.23068757205577894</v>
      </c>
      <c r="K81" s="56">
        <f t="shared" si="11"/>
        <v>-0.25117080859571139</v>
      </c>
      <c r="L81" s="56">
        <f t="shared" si="11"/>
        <v>-0.27066595643720248</v>
      </c>
      <c r="M81" s="56">
        <f t="shared" si="11"/>
        <v>-0.28921641921762131</v>
      </c>
      <c r="N81" s="56">
        <f t="shared" si="11"/>
        <v>-0.30686379499206257</v>
      </c>
      <c r="O81" s="56">
        <f t="shared" si="11"/>
        <v>-0.32364794871576635</v>
      </c>
      <c r="P81" s="56">
        <f t="shared" si="11"/>
        <v>-0.33960708188911981</v>
      </c>
      <c r="Q81" s="56">
        <f t="shared" si="11"/>
        <v>-0.35477779947425636</v>
      </c>
      <c r="R81" s="56">
        <f t="shared" si="11"/>
        <v>-0.36919517418813924</v>
      </c>
      <c r="S81" s="56">
        <f t="shared" si="11"/>
        <v>-0.38289280827304301</v>
      </c>
      <c r="T81" s="56">
        <f t="shared" si="11"/>
        <v>-0.39590289284152103</v>
      </c>
      <c r="U81" s="56">
        <f t="shared" si="11"/>
        <v>-0.4082562648892662</v>
      </c>
      <c r="V81" s="56">
        <f t="shared" si="11"/>
        <v>-0.41998246206572715</v>
      </c>
      <c r="W81" s="56">
        <f t="shared" si="11"/>
        <v>-0.43110977528893335</v>
      </c>
      <c r="X81" s="56">
        <f t="shared" si="11"/>
        <v>-0.44166529928769727</v>
      </c>
      <c r="Y81" s="56">
        <f t="shared" si="11"/>
        <v>-0.45167498115120408</v>
      </c>
      <c r="Z81" s="56">
        <f t="shared" si="11"/>
        <v>-0.46116366696295719</v>
      </c>
      <c r="AA81" s="56">
        <f t="shared" si="11"/>
        <v>-0.47015514659312085</v>
      </c>
      <c r="AB81" s="56">
        <f t="shared" si="11"/>
        <v>-0.47867219672048505</v>
      </c>
      <c r="AC81" s="56">
        <f t="shared" si="11"/>
        <v>-0.48673662215256536</v>
      </c>
      <c r="AD81" s="56">
        <f t="shared" si="11"/>
        <v>-0.4943692955097424</v>
      </c>
      <c r="AE81" s="56">
        <f t="shared" si="11"/>
        <v>-0.50159019533683402</v>
      </c>
      <c r="AF81" s="56">
        <f t="shared" si="11"/>
        <v>-0.50841844270307601</v>
      </c>
      <c r="AG81" s="56">
        <f t="shared" si="11"/>
        <v>-0.51487233634916285</v>
      </c>
      <c r="AH81" s="56">
        <f t="shared" si="11"/>
        <v>-0.52096938643776025</v>
      </c>
      <c r="AI81" s="56">
        <f t="shared" si="11"/>
        <v>-0.5276588320820641</v>
      </c>
      <c r="AJ81" s="56">
        <f t="shared" si="11"/>
        <v>-0.53400237242495097</v>
      </c>
      <c r="AK81" s="56">
        <f t="shared" si="11"/>
        <v>-0.54001448239011551</v>
      </c>
      <c r="AL81" s="56">
        <f t="shared" si="11"/>
        <v>-0.54570908714584376</v>
      </c>
      <c r="AM81" s="56">
        <f t="shared" si="11"/>
        <v>-0.55109958184999652</v>
      </c>
      <c r="AN81" s="56">
        <f t="shared" si="11"/>
        <v>-0.55619885071117714</v>
      </c>
      <c r="AO81" s="56">
        <f t="shared" si="11"/>
        <v>-0.56101928538916679</v>
      </c>
      <c r="AP81" s="56">
        <f t="shared" si="11"/>
        <v>-0.5655728027569471</v>
      </c>
      <c r="AQ81" s="56">
        <f t="shared" si="11"/>
        <v>-0.56987086204588833</v>
      </c>
      <c r="AR81" s="56">
        <f t="shared" si="11"/>
        <v>-0.57392448139496799</v>
      </c>
      <c r="AS81" s="56">
        <f t="shared" si="11"/>
        <v>-0.57774425382419115</v>
      </c>
      <c r="AT81" s="56">
        <f t="shared" si="11"/>
        <v>-0.58134036265171507</v>
      </c>
      <c r="AU81" s="56">
        <f t="shared" si="11"/>
        <v>-0.58472259637353241</v>
      </c>
      <c r="AV81" s="56">
        <f t="shared" si="11"/>
        <v>-0.58790036302394233</v>
      </c>
      <c r="AW81" s="56">
        <f t="shared" si="11"/>
        <v>-0.59088270403443066</v>
      </c>
      <c r="AX81" s="56">
        <f t="shared" si="11"/>
        <v>-0.59367830760799656</v>
      </c>
      <c r="AY81" s="56">
        <f t="shared" si="11"/>
        <v>-0.59629552162539445</v>
      </c>
      <c r="AZ81" s="56">
        <f t="shared" si="11"/>
        <v>-0.59799323961164241</v>
      </c>
      <c r="BA81" s="56">
        <f t="shared" si="11"/>
        <v>-0.59908328437081815</v>
      </c>
      <c r="BB81" s="56">
        <f t="shared" si="11"/>
        <v>-0.59988262903705414</v>
      </c>
      <c r="BC81" s="56">
        <f t="shared" si="11"/>
        <v>-0.59990461891388702</v>
      </c>
      <c r="BD81" s="56">
        <f t="shared" si="11"/>
        <v>-0.59990461891388702</v>
      </c>
    </row>
    <row r="82" spans="1:56" x14ac:dyDescent="0.3">
      <c r="A82" s="75"/>
      <c r="B82" s="14"/>
    </row>
    <row r="83" spans="1:56" x14ac:dyDescent="0.3">
      <c r="A83" s="7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205"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05"/>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05"/>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05"/>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05"/>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05"/>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05"/>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05"/>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328</v>
      </c>
    </row>
    <row r="97" spans="1:3" x14ac:dyDescent="0.3">
      <c r="B97" s="70" t="s">
        <v>152</v>
      </c>
    </row>
    <row r="98" spans="1:3" x14ac:dyDescent="0.3">
      <c r="B98" s="4" t="s">
        <v>312</v>
      </c>
    </row>
    <row r="99" spans="1:3" x14ac:dyDescent="0.3">
      <c r="B99" s="4" t="s">
        <v>329</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H71" sqref="H71"/>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340</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-0.24856459579913512</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-0.29727847605287533</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-0.33037585961209087</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-0.36376485287616245</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97" t="s">
        <v>11</v>
      </c>
      <c r="B13" s="61" t="s">
        <v>197</v>
      </c>
      <c r="C13" s="60"/>
      <c r="D13" s="61" t="s">
        <v>39</v>
      </c>
      <c r="E13" s="62"/>
      <c r="F13" s="62">
        <f>-'Workings baseline'!K19/1000000+-'Workings baseline'!J19/1000000</f>
        <v>-0.11856489105058363</v>
      </c>
      <c r="G13" s="62">
        <f>-'Workings baseline'!K36/1000000+-'Workings baseline'!J36/1000000</f>
        <v>-5.8889783852140082E-2</v>
      </c>
      <c r="H13" s="62">
        <f>-'Workings baseline'!J53/1000000+-'Workings baseline'!K53/1000000</f>
        <v>-6.9641584863813222E-2</v>
      </c>
      <c r="I13" s="62">
        <f>-'Workings baseline'!J70/1000000+-'Workings baseline'!K70/1000000</f>
        <v>-8.7480224396887157E-2</v>
      </c>
      <c r="J13" s="62">
        <f>-'Workings baseline'!J87/1000000+-'Workings baseline'!K87/1000000+'Workings baseline'!L87/1000000</f>
        <v>-5.1755661478599224E-2</v>
      </c>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198"/>
      <c r="B14" s="61" t="s">
        <v>195</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98"/>
      <c r="B15" s="61" t="s">
        <v>195</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98"/>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8"/>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9"/>
      <c r="B18" s="123" t="s">
        <v>194</v>
      </c>
      <c r="C18" s="128"/>
      <c r="D18" s="124" t="s">
        <v>39</v>
      </c>
      <c r="E18" s="59">
        <f>SUM(E13:E17)</f>
        <v>0</v>
      </c>
      <c r="F18" s="59">
        <f t="shared" ref="F18:AW18" si="0">SUM(F13:F17)</f>
        <v>-0.11856489105058363</v>
      </c>
      <c r="G18" s="59">
        <f t="shared" si="0"/>
        <v>-5.8889783852140082E-2</v>
      </c>
      <c r="H18" s="59">
        <f t="shared" si="0"/>
        <v>-6.9641584863813222E-2</v>
      </c>
      <c r="I18" s="59">
        <f t="shared" si="0"/>
        <v>-8.7480224396887157E-2</v>
      </c>
      <c r="J18" s="59">
        <f t="shared" si="0"/>
        <v>-5.1755661478599224E-2</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200" t="s">
        <v>298</v>
      </c>
      <c r="B19" s="61" t="s">
        <v>197</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200"/>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200"/>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200"/>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200"/>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200"/>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201"/>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39</v>
      </c>
      <c r="E26" s="59">
        <f>E18+E25</f>
        <v>0</v>
      </c>
      <c r="F26" s="59">
        <f t="shared" ref="F26:BD26" si="2">F18+F25</f>
        <v>-0.11856489105058363</v>
      </c>
      <c r="G26" s="59">
        <f t="shared" si="2"/>
        <v>-5.8889783852140082E-2</v>
      </c>
      <c r="H26" s="59">
        <f t="shared" si="2"/>
        <v>-6.9641584863813222E-2</v>
      </c>
      <c r="I26" s="59">
        <f t="shared" si="2"/>
        <v>-8.7480224396887157E-2</v>
      </c>
      <c r="J26" s="59">
        <f t="shared" si="2"/>
        <v>-5.1755661478599224E-2</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-8.2995423735408538E-2</v>
      </c>
      <c r="G28" s="35">
        <f t="shared" si="3"/>
        <v>-4.1222848696498053E-2</v>
      </c>
      <c r="H28" s="35">
        <f t="shared" si="3"/>
        <v>-4.8749109404669255E-2</v>
      </c>
      <c r="I28" s="35">
        <f t="shared" si="3"/>
        <v>-6.1236157077821006E-2</v>
      </c>
      <c r="J28" s="35">
        <f t="shared" si="3"/>
        <v>-3.6228963035019456E-2</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43</v>
      </c>
      <c r="D29" s="9" t="s">
        <v>39</v>
      </c>
      <c r="E29" s="35">
        <f>E26-E28</f>
        <v>0</v>
      </c>
      <c r="F29" s="35">
        <f t="shared" ref="F29:AW29" si="4">F26-F28</f>
        <v>-3.5569467315175088E-2</v>
      </c>
      <c r="G29" s="35">
        <f t="shared" si="4"/>
        <v>-1.7666935155642029E-2</v>
      </c>
      <c r="H29" s="35">
        <f t="shared" si="4"/>
        <v>-2.0892475459143967E-2</v>
      </c>
      <c r="I29" s="35">
        <f t="shared" si="4"/>
        <v>-2.6244067319066151E-2</v>
      </c>
      <c r="J29" s="35">
        <f t="shared" si="4"/>
        <v>-1.5526698443579769E-2</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-1.8443427496757452E-3</v>
      </c>
      <c r="H31" s="35">
        <f>$F$28/'Fixed data'!$C$7</f>
        <v>-1.8443427496757452E-3</v>
      </c>
      <c r="I31" s="35">
        <f>$F$28/'Fixed data'!$C$7</f>
        <v>-1.8443427496757452E-3</v>
      </c>
      <c r="J31" s="35">
        <f>$F$28/'Fixed data'!$C$7</f>
        <v>-1.8443427496757452E-3</v>
      </c>
      <c r="K31" s="35">
        <f>$F$28/'Fixed data'!$C$7</f>
        <v>-1.8443427496757452E-3</v>
      </c>
      <c r="L31" s="35">
        <f>$F$28/'Fixed data'!$C$7</f>
        <v>-1.8443427496757452E-3</v>
      </c>
      <c r="M31" s="35">
        <f>$F$28/'Fixed data'!$C$7</f>
        <v>-1.8443427496757452E-3</v>
      </c>
      <c r="N31" s="35">
        <f>$F$28/'Fixed data'!$C$7</f>
        <v>-1.8443427496757452E-3</v>
      </c>
      <c r="O31" s="35">
        <f>$F$28/'Fixed data'!$C$7</f>
        <v>-1.8443427496757452E-3</v>
      </c>
      <c r="P31" s="35">
        <f>$F$28/'Fixed data'!$C$7</f>
        <v>-1.8443427496757452E-3</v>
      </c>
      <c r="Q31" s="35">
        <f>$F$28/'Fixed data'!$C$7</f>
        <v>-1.8443427496757452E-3</v>
      </c>
      <c r="R31" s="35">
        <f>$F$28/'Fixed data'!$C$7</f>
        <v>-1.8443427496757452E-3</v>
      </c>
      <c r="S31" s="35">
        <f>$F$28/'Fixed data'!$C$7</f>
        <v>-1.8443427496757452E-3</v>
      </c>
      <c r="T31" s="35">
        <f>$F$28/'Fixed data'!$C$7</f>
        <v>-1.8443427496757452E-3</v>
      </c>
      <c r="U31" s="35">
        <f>$F$28/'Fixed data'!$C$7</f>
        <v>-1.8443427496757452E-3</v>
      </c>
      <c r="V31" s="35">
        <f>$F$28/'Fixed data'!$C$7</f>
        <v>-1.8443427496757452E-3</v>
      </c>
      <c r="W31" s="35">
        <f>$F$28/'Fixed data'!$C$7</f>
        <v>-1.8443427496757452E-3</v>
      </c>
      <c r="X31" s="35">
        <f>$F$28/'Fixed data'!$C$7</f>
        <v>-1.8443427496757452E-3</v>
      </c>
      <c r="Y31" s="35">
        <f>$F$28/'Fixed data'!$C$7</f>
        <v>-1.8443427496757452E-3</v>
      </c>
      <c r="Z31" s="35">
        <f>$F$28/'Fixed data'!$C$7</f>
        <v>-1.8443427496757452E-3</v>
      </c>
      <c r="AA31" s="35">
        <f>$F$28/'Fixed data'!$C$7</f>
        <v>-1.8443427496757452E-3</v>
      </c>
      <c r="AB31" s="35">
        <f>$F$28/'Fixed data'!$C$7</f>
        <v>-1.8443427496757452E-3</v>
      </c>
      <c r="AC31" s="35">
        <f>$F$28/'Fixed data'!$C$7</f>
        <v>-1.8443427496757452E-3</v>
      </c>
      <c r="AD31" s="35">
        <f>$F$28/'Fixed data'!$C$7</f>
        <v>-1.8443427496757452E-3</v>
      </c>
      <c r="AE31" s="35">
        <f>$F$28/'Fixed data'!$C$7</f>
        <v>-1.8443427496757452E-3</v>
      </c>
      <c r="AF31" s="35">
        <f>$F$28/'Fixed data'!$C$7</f>
        <v>-1.8443427496757452E-3</v>
      </c>
      <c r="AG31" s="35">
        <f>$F$28/'Fixed data'!$C$7</f>
        <v>-1.8443427496757452E-3</v>
      </c>
      <c r="AH31" s="35">
        <f>$F$28/'Fixed data'!$C$7</f>
        <v>-1.8443427496757452E-3</v>
      </c>
      <c r="AI31" s="35">
        <f>$F$28/'Fixed data'!$C$7</f>
        <v>-1.8443427496757452E-3</v>
      </c>
      <c r="AJ31" s="35">
        <f>$F$28/'Fixed data'!$C$7</f>
        <v>-1.8443427496757452E-3</v>
      </c>
      <c r="AK31" s="35">
        <f>$F$28/'Fixed data'!$C$7</f>
        <v>-1.8443427496757452E-3</v>
      </c>
      <c r="AL31" s="35">
        <f>$F$28/'Fixed data'!$C$7</f>
        <v>-1.8443427496757452E-3</v>
      </c>
      <c r="AM31" s="35">
        <f>$F$28/'Fixed data'!$C$7</f>
        <v>-1.8443427496757452E-3</v>
      </c>
      <c r="AN31" s="35">
        <f>$F$28/'Fixed data'!$C$7</f>
        <v>-1.8443427496757452E-3</v>
      </c>
      <c r="AO31" s="35">
        <f>$F$28/'Fixed data'!$C$7</f>
        <v>-1.8443427496757452E-3</v>
      </c>
      <c r="AP31" s="35">
        <f>$F$28/'Fixed data'!$C$7</f>
        <v>-1.8443427496757452E-3</v>
      </c>
      <c r="AQ31" s="35">
        <f>$F$28/'Fixed data'!$C$7</f>
        <v>-1.8443427496757452E-3</v>
      </c>
      <c r="AR31" s="35">
        <f>$F$28/'Fixed data'!$C$7</f>
        <v>-1.8443427496757452E-3</v>
      </c>
      <c r="AS31" s="35">
        <f>$F$28/'Fixed data'!$C$7</f>
        <v>-1.8443427496757452E-3</v>
      </c>
      <c r="AT31" s="35">
        <f>$F$28/'Fixed data'!$C$7</f>
        <v>-1.8443427496757452E-3</v>
      </c>
      <c r="AU31" s="35">
        <f>$F$28/'Fixed data'!$C$7</f>
        <v>-1.8443427496757452E-3</v>
      </c>
      <c r="AV31" s="35">
        <f>$F$28/'Fixed data'!$C$7</f>
        <v>-1.8443427496757452E-3</v>
      </c>
      <c r="AW31" s="35">
        <f>$F$28/'Fixed data'!$C$7</f>
        <v>-1.8443427496757452E-3</v>
      </c>
      <c r="AX31" s="35">
        <f>$F$28/'Fixed data'!$C$7</f>
        <v>-1.8443427496757452E-3</v>
      </c>
      <c r="AY31" s="35">
        <f>$F$28/'Fixed data'!$C$7</f>
        <v>-1.8443427496757452E-3</v>
      </c>
      <c r="AZ31" s="35"/>
      <c r="BA31" s="35"/>
      <c r="BB31" s="35"/>
      <c r="BC31" s="35"/>
      <c r="BD31" s="35"/>
    </row>
    <row r="32" spans="1:56" ht="16.5" hidden="1" customHeight="1" outlineLevel="1" x14ac:dyDescent="0.35">
      <c r="A32" s="114"/>
      <c r="B32" s="9" t="s">
        <v>3</v>
      </c>
      <c r="C32" s="11" t="s">
        <v>53</v>
      </c>
      <c r="D32" s="9" t="s">
        <v>39</v>
      </c>
      <c r="F32" s="35"/>
      <c r="G32" s="35"/>
      <c r="H32" s="35">
        <f>$G$28/'Fixed data'!$C$7</f>
        <v>-9.1606330436662343E-4</v>
      </c>
      <c r="I32" s="35">
        <f>$G$28/'Fixed data'!$C$7</f>
        <v>-9.1606330436662343E-4</v>
      </c>
      <c r="J32" s="35">
        <f>$G$28/'Fixed data'!$C$7</f>
        <v>-9.1606330436662343E-4</v>
      </c>
      <c r="K32" s="35">
        <f>$G$28/'Fixed data'!$C$7</f>
        <v>-9.1606330436662343E-4</v>
      </c>
      <c r="L32" s="35">
        <f>$G$28/'Fixed data'!$C$7</f>
        <v>-9.1606330436662343E-4</v>
      </c>
      <c r="M32" s="35">
        <f>$G$28/'Fixed data'!$C$7</f>
        <v>-9.1606330436662343E-4</v>
      </c>
      <c r="N32" s="35">
        <f>$G$28/'Fixed data'!$C$7</f>
        <v>-9.1606330436662343E-4</v>
      </c>
      <c r="O32" s="35">
        <f>$G$28/'Fixed data'!$C$7</f>
        <v>-9.1606330436662343E-4</v>
      </c>
      <c r="P32" s="35">
        <f>$G$28/'Fixed data'!$C$7</f>
        <v>-9.1606330436662343E-4</v>
      </c>
      <c r="Q32" s="35">
        <f>$G$28/'Fixed data'!$C$7</f>
        <v>-9.1606330436662343E-4</v>
      </c>
      <c r="R32" s="35">
        <f>$G$28/'Fixed data'!$C$7</f>
        <v>-9.1606330436662343E-4</v>
      </c>
      <c r="S32" s="35">
        <f>$G$28/'Fixed data'!$C$7</f>
        <v>-9.1606330436662343E-4</v>
      </c>
      <c r="T32" s="35">
        <f>$G$28/'Fixed data'!$C$7</f>
        <v>-9.1606330436662343E-4</v>
      </c>
      <c r="U32" s="35">
        <f>$G$28/'Fixed data'!$C$7</f>
        <v>-9.1606330436662343E-4</v>
      </c>
      <c r="V32" s="35">
        <f>$G$28/'Fixed data'!$C$7</f>
        <v>-9.1606330436662343E-4</v>
      </c>
      <c r="W32" s="35">
        <f>$G$28/'Fixed data'!$C$7</f>
        <v>-9.1606330436662343E-4</v>
      </c>
      <c r="X32" s="35">
        <f>$G$28/'Fixed data'!$C$7</f>
        <v>-9.1606330436662343E-4</v>
      </c>
      <c r="Y32" s="35">
        <f>$G$28/'Fixed data'!$C$7</f>
        <v>-9.1606330436662343E-4</v>
      </c>
      <c r="Z32" s="35">
        <f>$G$28/'Fixed data'!$C$7</f>
        <v>-9.1606330436662343E-4</v>
      </c>
      <c r="AA32" s="35">
        <f>$G$28/'Fixed data'!$C$7</f>
        <v>-9.1606330436662343E-4</v>
      </c>
      <c r="AB32" s="35">
        <f>$G$28/'Fixed data'!$C$7</f>
        <v>-9.1606330436662343E-4</v>
      </c>
      <c r="AC32" s="35">
        <f>$G$28/'Fixed data'!$C$7</f>
        <v>-9.1606330436662343E-4</v>
      </c>
      <c r="AD32" s="35">
        <f>$G$28/'Fixed data'!$C$7</f>
        <v>-9.1606330436662343E-4</v>
      </c>
      <c r="AE32" s="35">
        <f>$G$28/'Fixed data'!$C$7</f>
        <v>-9.1606330436662343E-4</v>
      </c>
      <c r="AF32" s="35">
        <f>$G$28/'Fixed data'!$C$7</f>
        <v>-9.1606330436662343E-4</v>
      </c>
      <c r="AG32" s="35">
        <f>$G$28/'Fixed data'!$C$7</f>
        <v>-9.1606330436662343E-4</v>
      </c>
      <c r="AH32" s="35">
        <f>$G$28/'Fixed data'!$C$7</f>
        <v>-9.1606330436662343E-4</v>
      </c>
      <c r="AI32" s="35">
        <f>$G$28/'Fixed data'!$C$7</f>
        <v>-9.1606330436662343E-4</v>
      </c>
      <c r="AJ32" s="35">
        <f>$G$28/'Fixed data'!$C$7</f>
        <v>-9.1606330436662343E-4</v>
      </c>
      <c r="AK32" s="35">
        <f>$G$28/'Fixed data'!$C$7</f>
        <v>-9.1606330436662343E-4</v>
      </c>
      <c r="AL32" s="35">
        <f>$G$28/'Fixed data'!$C$7</f>
        <v>-9.1606330436662343E-4</v>
      </c>
      <c r="AM32" s="35">
        <f>$G$28/'Fixed data'!$C$7</f>
        <v>-9.1606330436662343E-4</v>
      </c>
      <c r="AN32" s="35">
        <f>$G$28/'Fixed data'!$C$7</f>
        <v>-9.1606330436662343E-4</v>
      </c>
      <c r="AO32" s="35">
        <f>$G$28/'Fixed data'!$C$7</f>
        <v>-9.1606330436662343E-4</v>
      </c>
      <c r="AP32" s="35">
        <f>$G$28/'Fixed data'!$C$7</f>
        <v>-9.1606330436662343E-4</v>
      </c>
      <c r="AQ32" s="35">
        <f>$G$28/'Fixed data'!$C$7</f>
        <v>-9.1606330436662343E-4</v>
      </c>
      <c r="AR32" s="35">
        <f>$G$28/'Fixed data'!$C$7</f>
        <v>-9.1606330436662343E-4</v>
      </c>
      <c r="AS32" s="35">
        <f>$G$28/'Fixed data'!$C$7</f>
        <v>-9.1606330436662343E-4</v>
      </c>
      <c r="AT32" s="35">
        <f>$G$28/'Fixed data'!$C$7</f>
        <v>-9.1606330436662343E-4</v>
      </c>
      <c r="AU32" s="35">
        <f>$G$28/'Fixed data'!$C$7</f>
        <v>-9.1606330436662343E-4</v>
      </c>
      <c r="AV32" s="35">
        <f>$G$28/'Fixed data'!$C$7</f>
        <v>-9.1606330436662343E-4</v>
      </c>
      <c r="AW32" s="35">
        <f>$G$28/'Fixed data'!$C$7</f>
        <v>-9.1606330436662343E-4</v>
      </c>
      <c r="AX32" s="35">
        <f>$G$28/'Fixed data'!$C$7</f>
        <v>-9.1606330436662343E-4</v>
      </c>
      <c r="AY32" s="35">
        <f>$G$28/'Fixed data'!$C$7</f>
        <v>-9.1606330436662343E-4</v>
      </c>
      <c r="AZ32" s="35">
        <f>$G$28/'Fixed data'!$C$7</f>
        <v>-9.1606330436662343E-4</v>
      </c>
      <c r="BA32" s="35"/>
      <c r="BB32" s="35"/>
      <c r="BC32" s="35"/>
      <c r="BD32" s="35"/>
    </row>
    <row r="33" spans="1:57" ht="16.5" hidden="1" customHeight="1" outlineLevel="1" x14ac:dyDescent="0.35">
      <c r="A33" s="114"/>
      <c r="B33" s="9" t="s">
        <v>4</v>
      </c>
      <c r="C33" s="11" t="s">
        <v>54</v>
      </c>
      <c r="D33" s="9" t="s">
        <v>39</v>
      </c>
      <c r="F33" s="35"/>
      <c r="G33" s="35"/>
      <c r="H33" s="35"/>
      <c r="I33" s="35">
        <f>$H$28/'Fixed data'!$C$7</f>
        <v>-1.0833135423259834E-3</v>
      </c>
      <c r="J33" s="35">
        <f>$H$28/'Fixed data'!$C$7</f>
        <v>-1.0833135423259834E-3</v>
      </c>
      <c r="K33" s="35">
        <f>$H$28/'Fixed data'!$C$7</f>
        <v>-1.0833135423259834E-3</v>
      </c>
      <c r="L33" s="35">
        <f>$H$28/'Fixed data'!$C$7</f>
        <v>-1.0833135423259834E-3</v>
      </c>
      <c r="M33" s="35">
        <f>$H$28/'Fixed data'!$C$7</f>
        <v>-1.0833135423259834E-3</v>
      </c>
      <c r="N33" s="35">
        <f>$H$28/'Fixed data'!$C$7</f>
        <v>-1.0833135423259834E-3</v>
      </c>
      <c r="O33" s="35">
        <f>$H$28/'Fixed data'!$C$7</f>
        <v>-1.0833135423259834E-3</v>
      </c>
      <c r="P33" s="35">
        <f>$H$28/'Fixed data'!$C$7</f>
        <v>-1.0833135423259834E-3</v>
      </c>
      <c r="Q33" s="35">
        <f>$H$28/'Fixed data'!$C$7</f>
        <v>-1.0833135423259834E-3</v>
      </c>
      <c r="R33" s="35">
        <f>$H$28/'Fixed data'!$C$7</f>
        <v>-1.0833135423259834E-3</v>
      </c>
      <c r="S33" s="35">
        <f>$H$28/'Fixed data'!$C$7</f>
        <v>-1.0833135423259834E-3</v>
      </c>
      <c r="T33" s="35">
        <f>$H$28/'Fixed data'!$C$7</f>
        <v>-1.0833135423259834E-3</v>
      </c>
      <c r="U33" s="35">
        <f>$H$28/'Fixed data'!$C$7</f>
        <v>-1.0833135423259834E-3</v>
      </c>
      <c r="V33" s="35">
        <f>$H$28/'Fixed data'!$C$7</f>
        <v>-1.0833135423259834E-3</v>
      </c>
      <c r="W33" s="35">
        <f>$H$28/'Fixed data'!$C$7</f>
        <v>-1.0833135423259834E-3</v>
      </c>
      <c r="X33" s="35">
        <f>$H$28/'Fixed data'!$C$7</f>
        <v>-1.0833135423259834E-3</v>
      </c>
      <c r="Y33" s="35">
        <f>$H$28/'Fixed data'!$C$7</f>
        <v>-1.0833135423259834E-3</v>
      </c>
      <c r="Z33" s="35">
        <f>$H$28/'Fixed data'!$C$7</f>
        <v>-1.0833135423259834E-3</v>
      </c>
      <c r="AA33" s="35">
        <f>$H$28/'Fixed data'!$C$7</f>
        <v>-1.0833135423259834E-3</v>
      </c>
      <c r="AB33" s="35">
        <f>$H$28/'Fixed data'!$C$7</f>
        <v>-1.0833135423259834E-3</v>
      </c>
      <c r="AC33" s="35">
        <f>$H$28/'Fixed data'!$C$7</f>
        <v>-1.0833135423259834E-3</v>
      </c>
      <c r="AD33" s="35">
        <f>$H$28/'Fixed data'!$C$7</f>
        <v>-1.0833135423259834E-3</v>
      </c>
      <c r="AE33" s="35">
        <f>$H$28/'Fixed data'!$C$7</f>
        <v>-1.0833135423259834E-3</v>
      </c>
      <c r="AF33" s="35">
        <f>$H$28/'Fixed data'!$C$7</f>
        <v>-1.0833135423259834E-3</v>
      </c>
      <c r="AG33" s="35">
        <f>$H$28/'Fixed data'!$C$7</f>
        <v>-1.0833135423259834E-3</v>
      </c>
      <c r="AH33" s="35">
        <f>$H$28/'Fixed data'!$C$7</f>
        <v>-1.0833135423259834E-3</v>
      </c>
      <c r="AI33" s="35">
        <f>$H$28/'Fixed data'!$C$7</f>
        <v>-1.0833135423259834E-3</v>
      </c>
      <c r="AJ33" s="35">
        <f>$H$28/'Fixed data'!$C$7</f>
        <v>-1.0833135423259834E-3</v>
      </c>
      <c r="AK33" s="35">
        <f>$H$28/'Fixed data'!$C$7</f>
        <v>-1.0833135423259834E-3</v>
      </c>
      <c r="AL33" s="35">
        <f>$H$28/'Fixed data'!$C$7</f>
        <v>-1.0833135423259834E-3</v>
      </c>
      <c r="AM33" s="35">
        <f>$H$28/'Fixed data'!$C$7</f>
        <v>-1.0833135423259834E-3</v>
      </c>
      <c r="AN33" s="35">
        <f>$H$28/'Fixed data'!$C$7</f>
        <v>-1.0833135423259834E-3</v>
      </c>
      <c r="AO33" s="35">
        <f>$H$28/'Fixed data'!$C$7</f>
        <v>-1.0833135423259834E-3</v>
      </c>
      <c r="AP33" s="35">
        <f>$H$28/'Fixed data'!$C$7</f>
        <v>-1.0833135423259834E-3</v>
      </c>
      <c r="AQ33" s="35">
        <f>$H$28/'Fixed data'!$C$7</f>
        <v>-1.0833135423259834E-3</v>
      </c>
      <c r="AR33" s="35">
        <f>$H$28/'Fixed data'!$C$7</f>
        <v>-1.0833135423259834E-3</v>
      </c>
      <c r="AS33" s="35">
        <f>$H$28/'Fixed data'!$C$7</f>
        <v>-1.0833135423259834E-3</v>
      </c>
      <c r="AT33" s="35">
        <f>$H$28/'Fixed data'!$C$7</f>
        <v>-1.0833135423259834E-3</v>
      </c>
      <c r="AU33" s="35">
        <f>$H$28/'Fixed data'!$C$7</f>
        <v>-1.0833135423259834E-3</v>
      </c>
      <c r="AV33" s="35">
        <f>$H$28/'Fixed data'!$C$7</f>
        <v>-1.0833135423259834E-3</v>
      </c>
      <c r="AW33" s="35">
        <f>$H$28/'Fixed data'!$C$7</f>
        <v>-1.0833135423259834E-3</v>
      </c>
      <c r="AX33" s="35">
        <f>$H$28/'Fixed data'!$C$7</f>
        <v>-1.0833135423259834E-3</v>
      </c>
      <c r="AY33" s="35">
        <f>$H$28/'Fixed data'!$C$7</f>
        <v>-1.0833135423259834E-3</v>
      </c>
      <c r="AZ33" s="35">
        <f>$H$28/'Fixed data'!$C$7</f>
        <v>-1.0833135423259834E-3</v>
      </c>
      <c r="BA33" s="35">
        <f>$H$28/'Fixed data'!$C$7</f>
        <v>-1.0833135423259834E-3</v>
      </c>
      <c r="BB33" s="35"/>
      <c r="BC33" s="35"/>
      <c r="BD33" s="35"/>
    </row>
    <row r="34" spans="1:57" ht="16.5" hidden="1" customHeight="1" outlineLevel="1" x14ac:dyDescent="0.35">
      <c r="A34" s="114"/>
      <c r="B34" s="9" t="s">
        <v>5</v>
      </c>
      <c r="C34" s="11" t="s">
        <v>55</v>
      </c>
      <c r="D34" s="9" t="s">
        <v>39</v>
      </c>
      <c r="F34" s="35"/>
      <c r="G34" s="35"/>
      <c r="H34" s="35"/>
      <c r="I34" s="35"/>
      <c r="J34" s="35">
        <f>$I$28/'Fixed data'!$C$7</f>
        <v>-1.3608034906182447E-3</v>
      </c>
      <c r="K34" s="35">
        <f>$I$28/'Fixed data'!$C$7</f>
        <v>-1.3608034906182447E-3</v>
      </c>
      <c r="L34" s="35">
        <f>$I$28/'Fixed data'!$C$7</f>
        <v>-1.3608034906182447E-3</v>
      </c>
      <c r="M34" s="35">
        <f>$I$28/'Fixed data'!$C$7</f>
        <v>-1.3608034906182447E-3</v>
      </c>
      <c r="N34" s="35">
        <f>$I$28/'Fixed data'!$C$7</f>
        <v>-1.3608034906182447E-3</v>
      </c>
      <c r="O34" s="35">
        <f>$I$28/'Fixed data'!$C$7</f>
        <v>-1.3608034906182447E-3</v>
      </c>
      <c r="P34" s="35">
        <f>$I$28/'Fixed data'!$C$7</f>
        <v>-1.3608034906182447E-3</v>
      </c>
      <c r="Q34" s="35">
        <f>$I$28/'Fixed data'!$C$7</f>
        <v>-1.3608034906182447E-3</v>
      </c>
      <c r="R34" s="35">
        <f>$I$28/'Fixed data'!$C$7</f>
        <v>-1.3608034906182447E-3</v>
      </c>
      <c r="S34" s="35">
        <f>$I$28/'Fixed data'!$C$7</f>
        <v>-1.3608034906182447E-3</v>
      </c>
      <c r="T34" s="35">
        <f>$I$28/'Fixed data'!$C$7</f>
        <v>-1.3608034906182447E-3</v>
      </c>
      <c r="U34" s="35">
        <f>$I$28/'Fixed data'!$C$7</f>
        <v>-1.3608034906182447E-3</v>
      </c>
      <c r="V34" s="35">
        <f>$I$28/'Fixed data'!$C$7</f>
        <v>-1.3608034906182447E-3</v>
      </c>
      <c r="W34" s="35">
        <f>$I$28/'Fixed data'!$C$7</f>
        <v>-1.3608034906182447E-3</v>
      </c>
      <c r="X34" s="35">
        <f>$I$28/'Fixed data'!$C$7</f>
        <v>-1.3608034906182447E-3</v>
      </c>
      <c r="Y34" s="35">
        <f>$I$28/'Fixed data'!$C$7</f>
        <v>-1.3608034906182447E-3</v>
      </c>
      <c r="Z34" s="35">
        <f>$I$28/'Fixed data'!$C$7</f>
        <v>-1.3608034906182447E-3</v>
      </c>
      <c r="AA34" s="35">
        <f>$I$28/'Fixed data'!$C$7</f>
        <v>-1.3608034906182447E-3</v>
      </c>
      <c r="AB34" s="35">
        <f>$I$28/'Fixed data'!$C$7</f>
        <v>-1.3608034906182447E-3</v>
      </c>
      <c r="AC34" s="35">
        <f>$I$28/'Fixed data'!$C$7</f>
        <v>-1.3608034906182447E-3</v>
      </c>
      <c r="AD34" s="35">
        <f>$I$28/'Fixed data'!$C$7</f>
        <v>-1.3608034906182447E-3</v>
      </c>
      <c r="AE34" s="35">
        <f>$I$28/'Fixed data'!$C$7</f>
        <v>-1.3608034906182447E-3</v>
      </c>
      <c r="AF34" s="35">
        <f>$I$28/'Fixed data'!$C$7</f>
        <v>-1.3608034906182447E-3</v>
      </c>
      <c r="AG34" s="35">
        <f>$I$28/'Fixed data'!$C$7</f>
        <v>-1.3608034906182447E-3</v>
      </c>
      <c r="AH34" s="35">
        <f>$I$28/'Fixed data'!$C$7</f>
        <v>-1.3608034906182447E-3</v>
      </c>
      <c r="AI34" s="35">
        <f>$I$28/'Fixed data'!$C$7</f>
        <v>-1.3608034906182447E-3</v>
      </c>
      <c r="AJ34" s="35">
        <f>$I$28/'Fixed data'!$C$7</f>
        <v>-1.3608034906182447E-3</v>
      </c>
      <c r="AK34" s="35">
        <f>$I$28/'Fixed data'!$C$7</f>
        <v>-1.3608034906182447E-3</v>
      </c>
      <c r="AL34" s="35">
        <f>$I$28/'Fixed data'!$C$7</f>
        <v>-1.3608034906182447E-3</v>
      </c>
      <c r="AM34" s="35">
        <f>$I$28/'Fixed data'!$C$7</f>
        <v>-1.3608034906182447E-3</v>
      </c>
      <c r="AN34" s="35">
        <f>$I$28/'Fixed data'!$C$7</f>
        <v>-1.3608034906182447E-3</v>
      </c>
      <c r="AO34" s="35">
        <f>$I$28/'Fixed data'!$C$7</f>
        <v>-1.3608034906182447E-3</v>
      </c>
      <c r="AP34" s="35">
        <f>$I$28/'Fixed data'!$C$7</f>
        <v>-1.3608034906182447E-3</v>
      </c>
      <c r="AQ34" s="35">
        <f>$I$28/'Fixed data'!$C$7</f>
        <v>-1.3608034906182447E-3</v>
      </c>
      <c r="AR34" s="35">
        <f>$I$28/'Fixed data'!$C$7</f>
        <v>-1.3608034906182447E-3</v>
      </c>
      <c r="AS34" s="35">
        <f>$I$28/'Fixed data'!$C$7</f>
        <v>-1.3608034906182447E-3</v>
      </c>
      <c r="AT34" s="35">
        <f>$I$28/'Fixed data'!$C$7</f>
        <v>-1.3608034906182447E-3</v>
      </c>
      <c r="AU34" s="35">
        <f>$I$28/'Fixed data'!$C$7</f>
        <v>-1.3608034906182447E-3</v>
      </c>
      <c r="AV34" s="35">
        <f>$I$28/'Fixed data'!$C$7</f>
        <v>-1.3608034906182447E-3</v>
      </c>
      <c r="AW34" s="35">
        <f>$I$28/'Fixed data'!$C$7</f>
        <v>-1.3608034906182447E-3</v>
      </c>
      <c r="AX34" s="35">
        <f>$I$28/'Fixed data'!$C$7</f>
        <v>-1.3608034906182447E-3</v>
      </c>
      <c r="AY34" s="35">
        <f>$I$28/'Fixed data'!$C$7</f>
        <v>-1.3608034906182447E-3</v>
      </c>
      <c r="AZ34" s="35">
        <f>$I$28/'Fixed data'!$C$7</f>
        <v>-1.3608034906182447E-3</v>
      </c>
      <c r="BA34" s="35">
        <f>$I$28/'Fixed data'!$C$7</f>
        <v>-1.3608034906182447E-3</v>
      </c>
      <c r="BB34" s="35">
        <f>$I$28/'Fixed data'!$C$7</f>
        <v>-1.3608034906182447E-3</v>
      </c>
      <c r="BC34" s="35"/>
      <c r="BD34" s="35"/>
    </row>
    <row r="35" spans="1:57" ht="16.5" hidden="1" customHeight="1" outlineLevel="1" x14ac:dyDescent="0.35">
      <c r="A35" s="114"/>
      <c r="B35" s="9" t="s">
        <v>6</v>
      </c>
      <c r="C35" s="11" t="s">
        <v>56</v>
      </c>
      <c r="D35" s="9" t="s">
        <v>39</v>
      </c>
      <c r="F35" s="35"/>
      <c r="G35" s="35"/>
      <c r="H35" s="35"/>
      <c r="I35" s="35"/>
      <c r="J35" s="35"/>
      <c r="K35" s="35">
        <f>$J$28/'Fixed data'!$C$7</f>
        <v>-8.0508806744487675E-4</v>
      </c>
      <c r="L35" s="35">
        <f>$J$28/'Fixed data'!$C$7</f>
        <v>-8.0508806744487675E-4</v>
      </c>
      <c r="M35" s="35">
        <f>$J$28/'Fixed data'!$C$7</f>
        <v>-8.0508806744487675E-4</v>
      </c>
      <c r="N35" s="35">
        <f>$J$28/'Fixed data'!$C$7</f>
        <v>-8.0508806744487675E-4</v>
      </c>
      <c r="O35" s="35">
        <f>$J$28/'Fixed data'!$C$7</f>
        <v>-8.0508806744487675E-4</v>
      </c>
      <c r="P35" s="35">
        <f>$J$28/'Fixed data'!$C$7</f>
        <v>-8.0508806744487675E-4</v>
      </c>
      <c r="Q35" s="35">
        <f>$J$28/'Fixed data'!$C$7</f>
        <v>-8.0508806744487675E-4</v>
      </c>
      <c r="R35" s="35">
        <f>$J$28/'Fixed data'!$C$7</f>
        <v>-8.0508806744487675E-4</v>
      </c>
      <c r="S35" s="35">
        <f>$J$28/'Fixed data'!$C$7</f>
        <v>-8.0508806744487675E-4</v>
      </c>
      <c r="T35" s="35">
        <f>$J$28/'Fixed data'!$C$7</f>
        <v>-8.0508806744487675E-4</v>
      </c>
      <c r="U35" s="35">
        <f>$J$28/'Fixed data'!$C$7</f>
        <v>-8.0508806744487675E-4</v>
      </c>
      <c r="V35" s="35">
        <f>$J$28/'Fixed data'!$C$7</f>
        <v>-8.0508806744487675E-4</v>
      </c>
      <c r="W35" s="35">
        <f>$J$28/'Fixed data'!$C$7</f>
        <v>-8.0508806744487675E-4</v>
      </c>
      <c r="X35" s="35">
        <f>$J$28/'Fixed data'!$C$7</f>
        <v>-8.0508806744487675E-4</v>
      </c>
      <c r="Y35" s="35">
        <f>$J$28/'Fixed data'!$C$7</f>
        <v>-8.0508806744487675E-4</v>
      </c>
      <c r="Z35" s="35">
        <f>$J$28/'Fixed data'!$C$7</f>
        <v>-8.0508806744487675E-4</v>
      </c>
      <c r="AA35" s="35">
        <f>$J$28/'Fixed data'!$C$7</f>
        <v>-8.0508806744487675E-4</v>
      </c>
      <c r="AB35" s="35">
        <f>$J$28/'Fixed data'!$C$7</f>
        <v>-8.0508806744487675E-4</v>
      </c>
      <c r="AC35" s="35">
        <f>$J$28/'Fixed data'!$C$7</f>
        <v>-8.0508806744487675E-4</v>
      </c>
      <c r="AD35" s="35">
        <f>$J$28/'Fixed data'!$C$7</f>
        <v>-8.0508806744487675E-4</v>
      </c>
      <c r="AE35" s="35">
        <f>$J$28/'Fixed data'!$C$7</f>
        <v>-8.0508806744487675E-4</v>
      </c>
      <c r="AF35" s="35">
        <f>$J$28/'Fixed data'!$C$7</f>
        <v>-8.0508806744487675E-4</v>
      </c>
      <c r="AG35" s="35">
        <f>$J$28/'Fixed data'!$C$7</f>
        <v>-8.0508806744487675E-4</v>
      </c>
      <c r="AH35" s="35">
        <f>$J$28/'Fixed data'!$C$7</f>
        <v>-8.0508806744487675E-4</v>
      </c>
      <c r="AI35" s="35">
        <f>$J$28/'Fixed data'!$C$7</f>
        <v>-8.0508806744487675E-4</v>
      </c>
      <c r="AJ35" s="35">
        <f>$J$28/'Fixed data'!$C$7</f>
        <v>-8.0508806744487675E-4</v>
      </c>
      <c r="AK35" s="35">
        <f>$J$28/'Fixed data'!$C$7</f>
        <v>-8.0508806744487675E-4</v>
      </c>
      <c r="AL35" s="35">
        <f>$J$28/'Fixed data'!$C$7</f>
        <v>-8.0508806744487675E-4</v>
      </c>
      <c r="AM35" s="35">
        <f>$J$28/'Fixed data'!$C$7</f>
        <v>-8.0508806744487675E-4</v>
      </c>
      <c r="AN35" s="35">
        <f>$J$28/'Fixed data'!$C$7</f>
        <v>-8.0508806744487675E-4</v>
      </c>
      <c r="AO35" s="35">
        <f>$J$28/'Fixed data'!$C$7</f>
        <v>-8.0508806744487675E-4</v>
      </c>
      <c r="AP35" s="35">
        <f>$J$28/'Fixed data'!$C$7</f>
        <v>-8.0508806744487675E-4</v>
      </c>
      <c r="AQ35" s="35">
        <f>$J$28/'Fixed data'!$C$7</f>
        <v>-8.0508806744487675E-4</v>
      </c>
      <c r="AR35" s="35">
        <f>$J$28/'Fixed data'!$C$7</f>
        <v>-8.0508806744487675E-4</v>
      </c>
      <c r="AS35" s="35">
        <f>$J$28/'Fixed data'!$C$7</f>
        <v>-8.0508806744487675E-4</v>
      </c>
      <c r="AT35" s="35">
        <f>$J$28/'Fixed data'!$C$7</f>
        <v>-8.0508806744487675E-4</v>
      </c>
      <c r="AU35" s="35">
        <f>$J$28/'Fixed data'!$C$7</f>
        <v>-8.0508806744487675E-4</v>
      </c>
      <c r="AV35" s="35">
        <f>$J$28/'Fixed data'!$C$7</f>
        <v>-8.0508806744487675E-4</v>
      </c>
      <c r="AW35" s="35">
        <f>$J$28/'Fixed data'!$C$7</f>
        <v>-8.0508806744487675E-4</v>
      </c>
      <c r="AX35" s="35">
        <f>$J$28/'Fixed data'!$C$7</f>
        <v>-8.0508806744487675E-4</v>
      </c>
      <c r="AY35" s="35">
        <f>$J$28/'Fixed data'!$C$7</f>
        <v>-8.0508806744487675E-4</v>
      </c>
      <c r="AZ35" s="35">
        <f>$J$28/'Fixed data'!$C$7</f>
        <v>-8.0508806744487675E-4</v>
      </c>
      <c r="BA35" s="35">
        <f>$J$28/'Fixed data'!$C$7</f>
        <v>-8.0508806744487675E-4</v>
      </c>
      <c r="BB35" s="35">
        <f>$J$28/'Fixed data'!$C$7</f>
        <v>-8.0508806744487675E-4</v>
      </c>
      <c r="BC35" s="35">
        <f>$J$28/'Fixed data'!$C$7</f>
        <v>-8.0508806744487675E-4</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-1.8443427496757452E-3</v>
      </c>
      <c r="H60" s="35">
        <f t="shared" si="5"/>
        <v>-2.7604060540423686E-3</v>
      </c>
      <c r="I60" s="35">
        <f t="shared" si="5"/>
        <v>-3.8437195963683521E-3</v>
      </c>
      <c r="J60" s="35">
        <f t="shared" si="5"/>
        <v>-5.2045230869865967E-3</v>
      </c>
      <c r="K60" s="35">
        <f t="shared" si="5"/>
        <v>-6.0096111544314735E-3</v>
      </c>
      <c r="L60" s="35">
        <f t="shared" si="5"/>
        <v>-6.0096111544314735E-3</v>
      </c>
      <c r="M60" s="35">
        <f t="shared" si="5"/>
        <v>-6.0096111544314735E-3</v>
      </c>
      <c r="N60" s="35">
        <f t="shared" si="5"/>
        <v>-6.0096111544314735E-3</v>
      </c>
      <c r="O60" s="35">
        <f t="shared" si="5"/>
        <v>-6.0096111544314735E-3</v>
      </c>
      <c r="P60" s="35">
        <f t="shared" si="5"/>
        <v>-6.0096111544314735E-3</v>
      </c>
      <c r="Q60" s="35">
        <f t="shared" si="5"/>
        <v>-6.0096111544314735E-3</v>
      </c>
      <c r="R60" s="35">
        <f t="shared" si="5"/>
        <v>-6.0096111544314735E-3</v>
      </c>
      <c r="S60" s="35">
        <f t="shared" si="5"/>
        <v>-6.0096111544314735E-3</v>
      </c>
      <c r="T60" s="35">
        <f t="shared" si="5"/>
        <v>-6.0096111544314735E-3</v>
      </c>
      <c r="U60" s="35">
        <f t="shared" si="5"/>
        <v>-6.0096111544314735E-3</v>
      </c>
      <c r="V60" s="35">
        <f t="shared" si="5"/>
        <v>-6.0096111544314735E-3</v>
      </c>
      <c r="W60" s="35">
        <f t="shared" si="5"/>
        <v>-6.0096111544314735E-3</v>
      </c>
      <c r="X60" s="35">
        <f t="shared" si="5"/>
        <v>-6.0096111544314735E-3</v>
      </c>
      <c r="Y60" s="35">
        <f t="shared" si="5"/>
        <v>-6.0096111544314735E-3</v>
      </c>
      <c r="Z60" s="35">
        <f t="shared" si="5"/>
        <v>-6.0096111544314735E-3</v>
      </c>
      <c r="AA60" s="35">
        <f t="shared" si="5"/>
        <v>-6.0096111544314735E-3</v>
      </c>
      <c r="AB60" s="35">
        <f t="shared" si="5"/>
        <v>-6.0096111544314735E-3</v>
      </c>
      <c r="AC60" s="35">
        <f t="shared" si="5"/>
        <v>-6.0096111544314735E-3</v>
      </c>
      <c r="AD60" s="35">
        <f t="shared" si="5"/>
        <v>-6.0096111544314735E-3</v>
      </c>
      <c r="AE60" s="35">
        <f t="shared" si="5"/>
        <v>-6.0096111544314735E-3</v>
      </c>
      <c r="AF60" s="35">
        <f t="shared" si="5"/>
        <v>-6.0096111544314735E-3</v>
      </c>
      <c r="AG60" s="35">
        <f t="shared" si="5"/>
        <v>-6.0096111544314735E-3</v>
      </c>
      <c r="AH60" s="35">
        <f t="shared" si="5"/>
        <v>-6.0096111544314735E-3</v>
      </c>
      <c r="AI60" s="35">
        <f t="shared" si="5"/>
        <v>-6.0096111544314735E-3</v>
      </c>
      <c r="AJ60" s="35">
        <f t="shared" si="5"/>
        <v>-6.0096111544314735E-3</v>
      </c>
      <c r="AK60" s="35">
        <f t="shared" si="5"/>
        <v>-6.0096111544314735E-3</v>
      </c>
      <c r="AL60" s="35">
        <f t="shared" si="5"/>
        <v>-6.0096111544314735E-3</v>
      </c>
      <c r="AM60" s="35">
        <f t="shared" si="5"/>
        <v>-6.0096111544314735E-3</v>
      </c>
      <c r="AN60" s="35">
        <f t="shared" si="5"/>
        <v>-6.0096111544314735E-3</v>
      </c>
      <c r="AO60" s="35">
        <f t="shared" si="5"/>
        <v>-6.0096111544314735E-3</v>
      </c>
      <c r="AP60" s="35">
        <f t="shared" si="5"/>
        <v>-6.0096111544314735E-3</v>
      </c>
      <c r="AQ60" s="35">
        <f t="shared" si="5"/>
        <v>-6.0096111544314735E-3</v>
      </c>
      <c r="AR60" s="35">
        <f t="shared" si="5"/>
        <v>-6.0096111544314735E-3</v>
      </c>
      <c r="AS60" s="35">
        <f t="shared" si="5"/>
        <v>-6.0096111544314735E-3</v>
      </c>
      <c r="AT60" s="35">
        <f t="shared" si="5"/>
        <v>-6.0096111544314735E-3</v>
      </c>
      <c r="AU60" s="35">
        <f t="shared" si="5"/>
        <v>-6.0096111544314735E-3</v>
      </c>
      <c r="AV60" s="35">
        <f t="shared" si="5"/>
        <v>-6.0096111544314735E-3</v>
      </c>
      <c r="AW60" s="35">
        <f t="shared" si="5"/>
        <v>-6.0096111544314735E-3</v>
      </c>
      <c r="AX60" s="35">
        <f t="shared" si="5"/>
        <v>-6.0096111544314735E-3</v>
      </c>
      <c r="AY60" s="35">
        <f t="shared" si="5"/>
        <v>-6.0096111544314735E-3</v>
      </c>
      <c r="AZ60" s="35">
        <f t="shared" si="5"/>
        <v>-4.1652684047557287E-3</v>
      </c>
      <c r="BA60" s="35">
        <f t="shared" si="5"/>
        <v>-3.2492051003891048E-3</v>
      </c>
      <c r="BB60" s="35">
        <f t="shared" si="5"/>
        <v>-2.1658915580631214E-3</v>
      </c>
      <c r="BC60" s="35">
        <f t="shared" si="5"/>
        <v>-8.0508806744487675E-4</v>
      </c>
      <c r="BD60" s="35">
        <f t="shared" si="5"/>
        <v>0</v>
      </c>
    </row>
    <row r="61" spans="1:56" ht="17.25" hidden="1" customHeight="1" outlineLevel="1" x14ac:dyDescent="0.35">
      <c r="A61" s="114"/>
      <c r="B61" s="9" t="s">
        <v>34</v>
      </c>
      <c r="C61" s="9" t="s">
        <v>60</v>
      </c>
      <c r="D61" s="9" t="s">
        <v>39</v>
      </c>
      <c r="E61" s="35">
        <v>0</v>
      </c>
      <c r="F61" s="35">
        <f>E62</f>
        <v>0</v>
      </c>
      <c r="G61" s="35">
        <f t="shared" ref="G61:BD61" si="6">F62</f>
        <v>-8.2995423735408538E-2</v>
      </c>
      <c r="H61" s="35">
        <f t="shared" si="6"/>
        <v>-0.12237392968223085</v>
      </c>
      <c r="I61" s="35">
        <f t="shared" si="6"/>
        <v>-0.16836263303285773</v>
      </c>
      <c r="J61" s="35">
        <f t="shared" si="6"/>
        <v>-0.22575507051431037</v>
      </c>
      <c r="K61" s="35">
        <f t="shared" si="6"/>
        <v>-0.25677951046234321</v>
      </c>
      <c r="L61" s="35">
        <f t="shared" si="6"/>
        <v>-0.25076989930791171</v>
      </c>
      <c r="M61" s="35">
        <f t="shared" si="6"/>
        <v>-0.24476028815348025</v>
      </c>
      <c r="N61" s="35">
        <f t="shared" si="6"/>
        <v>-0.23875067699904878</v>
      </c>
      <c r="O61" s="35">
        <f t="shared" si="6"/>
        <v>-0.23274106584461732</v>
      </c>
      <c r="P61" s="35">
        <f t="shared" si="6"/>
        <v>-0.22673145469018585</v>
      </c>
      <c r="Q61" s="35">
        <f t="shared" si="6"/>
        <v>-0.22072184353575439</v>
      </c>
      <c r="R61" s="35">
        <f t="shared" si="6"/>
        <v>-0.21471223238132292</v>
      </c>
      <c r="S61" s="35">
        <f t="shared" si="6"/>
        <v>-0.20870262122689145</v>
      </c>
      <c r="T61" s="35">
        <f t="shared" si="6"/>
        <v>-0.20269301007245999</v>
      </c>
      <c r="U61" s="35">
        <f t="shared" si="6"/>
        <v>-0.19668339891802852</v>
      </c>
      <c r="V61" s="35">
        <f t="shared" si="6"/>
        <v>-0.19067378776359706</v>
      </c>
      <c r="W61" s="35">
        <f t="shared" si="6"/>
        <v>-0.18466417660916559</v>
      </c>
      <c r="X61" s="35">
        <f t="shared" si="6"/>
        <v>-0.17865456545473413</v>
      </c>
      <c r="Y61" s="35">
        <f t="shared" si="6"/>
        <v>-0.17264495430030266</v>
      </c>
      <c r="Z61" s="35">
        <f t="shared" si="6"/>
        <v>-0.1666353431458712</v>
      </c>
      <c r="AA61" s="35">
        <f t="shared" si="6"/>
        <v>-0.16062573199143973</v>
      </c>
      <c r="AB61" s="35">
        <f t="shared" si="6"/>
        <v>-0.15461612083700826</v>
      </c>
      <c r="AC61" s="35">
        <f t="shared" si="6"/>
        <v>-0.1486065096825768</v>
      </c>
      <c r="AD61" s="35">
        <f t="shared" si="6"/>
        <v>-0.14259689852814533</v>
      </c>
      <c r="AE61" s="35">
        <f t="shared" si="6"/>
        <v>-0.13658728737371387</v>
      </c>
      <c r="AF61" s="35">
        <f t="shared" si="6"/>
        <v>-0.1305776762192824</v>
      </c>
      <c r="AG61" s="35">
        <f t="shared" si="6"/>
        <v>-0.12456806506485092</v>
      </c>
      <c r="AH61" s="35">
        <f t="shared" si="6"/>
        <v>-0.11855845391041944</v>
      </c>
      <c r="AI61" s="35">
        <f t="shared" si="6"/>
        <v>-0.11254884275598796</v>
      </c>
      <c r="AJ61" s="35">
        <f t="shared" si="6"/>
        <v>-0.10653923160155648</v>
      </c>
      <c r="AK61" s="35">
        <f t="shared" si="6"/>
        <v>-0.100529620447125</v>
      </c>
      <c r="AL61" s="35">
        <f t="shared" si="6"/>
        <v>-9.4520009292693524E-2</v>
      </c>
      <c r="AM61" s="35">
        <f t="shared" si="6"/>
        <v>-8.8510398138262045E-2</v>
      </c>
      <c r="AN61" s="35">
        <f t="shared" si="6"/>
        <v>-8.2500786983830565E-2</v>
      </c>
      <c r="AO61" s="35">
        <f t="shared" si="6"/>
        <v>-7.6491175829399086E-2</v>
      </c>
      <c r="AP61" s="35">
        <f t="shared" si="6"/>
        <v>-7.0481564674967606E-2</v>
      </c>
      <c r="AQ61" s="35">
        <f t="shared" si="6"/>
        <v>-6.4471953520536127E-2</v>
      </c>
      <c r="AR61" s="35">
        <f t="shared" si="6"/>
        <v>-5.8462342366104654E-2</v>
      </c>
      <c r="AS61" s="35">
        <f t="shared" si="6"/>
        <v>-5.2452731211673181E-2</v>
      </c>
      <c r="AT61" s="35">
        <f t="shared" si="6"/>
        <v>-4.6443120057241709E-2</v>
      </c>
      <c r="AU61" s="35">
        <f t="shared" si="6"/>
        <v>-4.0433508902810236E-2</v>
      </c>
      <c r="AV61" s="35">
        <f t="shared" si="6"/>
        <v>-3.4423897748378764E-2</v>
      </c>
      <c r="AW61" s="35">
        <f t="shared" si="6"/>
        <v>-2.8414286593947291E-2</v>
      </c>
      <c r="AX61" s="35">
        <f t="shared" si="6"/>
        <v>-2.2404675439515818E-2</v>
      </c>
      <c r="AY61" s="35">
        <f t="shared" si="6"/>
        <v>-1.6395064285084346E-2</v>
      </c>
      <c r="AZ61" s="35">
        <f t="shared" si="6"/>
        <v>-1.0385453130652873E-2</v>
      </c>
      <c r="BA61" s="35">
        <f t="shared" si="6"/>
        <v>-6.2201847258971446E-3</v>
      </c>
      <c r="BB61" s="35">
        <f t="shared" si="6"/>
        <v>-2.9709796255080398E-3</v>
      </c>
      <c r="BC61" s="35">
        <f t="shared" si="6"/>
        <v>-8.0508806744491838E-4</v>
      </c>
      <c r="BD61" s="35">
        <f t="shared" si="6"/>
        <v>-4.163336342344337E-17</v>
      </c>
    </row>
    <row r="62" spans="1:56" ht="16.5" hidden="1" customHeight="1" outlineLevel="1" x14ac:dyDescent="0.3">
      <c r="A62" s="114"/>
      <c r="B62" s="9" t="s">
        <v>33</v>
      </c>
      <c r="C62" s="9" t="s">
        <v>67</v>
      </c>
      <c r="D62" s="9" t="s">
        <v>39</v>
      </c>
      <c r="E62" s="35">
        <f t="shared" ref="E62:BD62" si="7">E28-E60+E61</f>
        <v>0</v>
      </c>
      <c r="F62" s="35">
        <f t="shared" si="7"/>
        <v>-8.2995423735408538E-2</v>
      </c>
      <c r="G62" s="35">
        <f t="shared" si="7"/>
        <v>-0.12237392968223085</v>
      </c>
      <c r="H62" s="35">
        <f t="shared" si="7"/>
        <v>-0.16836263303285773</v>
      </c>
      <c r="I62" s="35">
        <f t="shared" si="7"/>
        <v>-0.22575507051431037</v>
      </c>
      <c r="J62" s="35">
        <f t="shared" si="7"/>
        <v>-0.25677951046234321</v>
      </c>
      <c r="K62" s="35">
        <f t="shared" si="7"/>
        <v>-0.25076989930791171</v>
      </c>
      <c r="L62" s="35">
        <f t="shared" si="7"/>
        <v>-0.24476028815348025</v>
      </c>
      <c r="M62" s="35">
        <f t="shared" si="7"/>
        <v>-0.23875067699904878</v>
      </c>
      <c r="N62" s="35">
        <f t="shared" si="7"/>
        <v>-0.23274106584461732</v>
      </c>
      <c r="O62" s="35">
        <f t="shared" si="7"/>
        <v>-0.22673145469018585</v>
      </c>
      <c r="P62" s="35">
        <f t="shared" si="7"/>
        <v>-0.22072184353575439</v>
      </c>
      <c r="Q62" s="35">
        <f t="shared" si="7"/>
        <v>-0.21471223238132292</v>
      </c>
      <c r="R62" s="35">
        <f t="shared" si="7"/>
        <v>-0.20870262122689145</v>
      </c>
      <c r="S62" s="35">
        <f t="shared" si="7"/>
        <v>-0.20269301007245999</v>
      </c>
      <c r="T62" s="35">
        <f t="shared" si="7"/>
        <v>-0.19668339891802852</v>
      </c>
      <c r="U62" s="35">
        <f t="shared" si="7"/>
        <v>-0.19067378776359706</v>
      </c>
      <c r="V62" s="35">
        <f t="shared" si="7"/>
        <v>-0.18466417660916559</v>
      </c>
      <c r="W62" s="35">
        <f t="shared" si="7"/>
        <v>-0.17865456545473413</v>
      </c>
      <c r="X62" s="35">
        <f t="shared" si="7"/>
        <v>-0.17264495430030266</v>
      </c>
      <c r="Y62" s="35">
        <f t="shared" si="7"/>
        <v>-0.1666353431458712</v>
      </c>
      <c r="Z62" s="35">
        <f t="shared" si="7"/>
        <v>-0.16062573199143973</v>
      </c>
      <c r="AA62" s="35">
        <f t="shared" si="7"/>
        <v>-0.15461612083700826</v>
      </c>
      <c r="AB62" s="35">
        <f t="shared" si="7"/>
        <v>-0.1486065096825768</v>
      </c>
      <c r="AC62" s="35">
        <f t="shared" si="7"/>
        <v>-0.14259689852814533</v>
      </c>
      <c r="AD62" s="35">
        <f t="shared" si="7"/>
        <v>-0.13658728737371387</v>
      </c>
      <c r="AE62" s="35">
        <f t="shared" si="7"/>
        <v>-0.1305776762192824</v>
      </c>
      <c r="AF62" s="35">
        <f t="shared" si="7"/>
        <v>-0.12456806506485092</v>
      </c>
      <c r="AG62" s="35">
        <f t="shared" si="7"/>
        <v>-0.11855845391041944</v>
      </c>
      <c r="AH62" s="35">
        <f t="shared" si="7"/>
        <v>-0.11254884275598796</v>
      </c>
      <c r="AI62" s="35">
        <f t="shared" si="7"/>
        <v>-0.10653923160155648</v>
      </c>
      <c r="AJ62" s="35">
        <f t="shared" si="7"/>
        <v>-0.100529620447125</v>
      </c>
      <c r="AK62" s="35">
        <f t="shared" si="7"/>
        <v>-9.4520009292693524E-2</v>
      </c>
      <c r="AL62" s="35">
        <f t="shared" si="7"/>
        <v>-8.8510398138262045E-2</v>
      </c>
      <c r="AM62" s="35">
        <f t="shared" si="7"/>
        <v>-8.2500786983830565E-2</v>
      </c>
      <c r="AN62" s="35">
        <f t="shared" si="7"/>
        <v>-7.6491175829399086E-2</v>
      </c>
      <c r="AO62" s="35">
        <f t="shared" si="7"/>
        <v>-7.0481564674967606E-2</v>
      </c>
      <c r="AP62" s="35">
        <f t="shared" si="7"/>
        <v>-6.4471953520536127E-2</v>
      </c>
      <c r="AQ62" s="35">
        <f t="shared" si="7"/>
        <v>-5.8462342366104654E-2</v>
      </c>
      <c r="AR62" s="35">
        <f t="shared" si="7"/>
        <v>-5.2452731211673181E-2</v>
      </c>
      <c r="AS62" s="35">
        <f t="shared" si="7"/>
        <v>-4.6443120057241709E-2</v>
      </c>
      <c r="AT62" s="35">
        <f t="shared" si="7"/>
        <v>-4.0433508902810236E-2</v>
      </c>
      <c r="AU62" s="35">
        <f t="shared" si="7"/>
        <v>-3.4423897748378764E-2</v>
      </c>
      <c r="AV62" s="35">
        <f t="shared" si="7"/>
        <v>-2.8414286593947291E-2</v>
      </c>
      <c r="AW62" s="35">
        <f t="shared" si="7"/>
        <v>-2.2404675439515818E-2</v>
      </c>
      <c r="AX62" s="35">
        <f t="shared" si="7"/>
        <v>-1.6395064285084346E-2</v>
      </c>
      <c r="AY62" s="35">
        <f t="shared" si="7"/>
        <v>-1.0385453130652873E-2</v>
      </c>
      <c r="AZ62" s="35">
        <f t="shared" si="7"/>
        <v>-6.2201847258971446E-3</v>
      </c>
      <c r="BA62" s="35">
        <f t="shared" si="7"/>
        <v>-2.9709796255080398E-3</v>
      </c>
      <c r="BB62" s="35">
        <f t="shared" si="7"/>
        <v>-8.0508806744491838E-4</v>
      </c>
      <c r="BC62" s="35">
        <f t="shared" si="7"/>
        <v>-4.163336342344337E-17</v>
      </c>
      <c r="BD62" s="35">
        <f t="shared" si="7"/>
        <v>-4.163336342344337E-17</v>
      </c>
    </row>
    <row r="63" spans="1:56" ht="16.5" collapsed="1" x14ac:dyDescent="0.3">
      <c r="A63" s="114"/>
      <c r="B63" s="9" t="s">
        <v>8</v>
      </c>
      <c r="C63" s="11" t="s">
        <v>66</v>
      </c>
      <c r="D63" s="9" t="s">
        <v>39</v>
      </c>
      <c r="E63" s="35">
        <f>AVERAGE(E61:E62)*'Fixed data'!$C$3</f>
        <v>0</v>
      </c>
      <c r="F63" s="35">
        <f>AVERAGE(F61:F62)*'Fixed data'!$C$3</f>
        <v>-1.6599084747081709E-3</v>
      </c>
      <c r="G63" s="35">
        <f>AVERAGE(G61:G62)*'Fixed data'!$C$3</f>
        <v>-4.1073870683527884E-3</v>
      </c>
      <c r="H63" s="35">
        <f>AVERAGE(H61:H62)*'Fixed data'!$C$3</f>
        <v>-5.8147312543017715E-3</v>
      </c>
      <c r="I63" s="35">
        <f>AVERAGE(I61:I62)*'Fixed data'!$C$3</f>
        <v>-7.8823540709433634E-3</v>
      </c>
      <c r="J63" s="35">
        <f>AVERAGE(J61:J62)*'Fixed data'!$C$3</f>
        <v>-9.6506916195330718E-3</v>
      </c>
      <c r="K63" s="35">
        <f>AVERAGE(K61:K62)*'Fixed data'!$C$3</f>
        <v>-1.0150988195405098E-2</v>
      </c>
      <c r="L63" s="35">
        <f>AVERAGE(L61:L62)*'Fixed data'!$C$3</f>
        <v>-9.91060374922784E-3</v>
      </c>
      <c r="M63" s="35">
        <f>AVERAGE(M61:M62)*'Fixed data'!$C$3</f>
        <v>-9.6702193030505802E-3</v>
      </c>
      <c r="N63" s="35">
        <f>AVERAGE(N61:N62)*'Fixed data'!$C$3</f>
        <v>-9.4298348568733221E-3</v>
      </c>
      <c r="O63" s="35">
        <f>AVERAGE(O61:O62)*'Fixed data'!$C$3</f>
        <v>-9.1894504106960623E-3</v>
      </c>
      <c r="P63" s="35">
        <f>AVERAGE(P61:P62)*'Fixed data'!$C$3</f>
        <v>-8.9490659645188059E-3</v>
      </c>
      <c r="Q63" s="35">
        <f>AVERAGE(Q61:Q62)*'Fixed data'!$C$3</f>
        <v>-8.7086815183415461E-3</v>
      </c>
      <c r="R63" s="35">
        <f>AVERAGE(R61:R62)*'Fixed data'!$C$3</f>
        <v>-8.4682970721642881E-3</v>
      </c>
      <c r="S63" s="35">
        <f>AVERAGE(S61:S62)*'Fixed data'!$C$3</f>
        <v>-8.2279126259870283E-3</v>
      </c>
      <c r="T63" s="35">
        <f>AVERAGE(T61:T62)*'Fixed data'!$C$3</f>
        <v>-7.9875281798097702E-3</v>
      </c>
      <c r="U63" s="35">
        <f>AVERAGE(U61:U62)*'Fixed data'!$C$3</f>
        <v>-7.7471437336325112E-3</v>
      </c>
      <c r="V63" s="35">
        <f>AVERAGE(V61:V62)*'Fixed data'!$C$3</f>
        <v>-7.506759287455254E-3</v>
      </c>
      <c r="W63" s="35">
        <f>AVERAGE(W61:W62)*'Fixed data'!$C$3</f>
        <v>-7.2663748412779942E-3</v>
      </c>
      <c r="X63" s="35">
        <f>AVERAGE(X61:X62)*'Fixed data'!$C$3</f>
        <v>-7.0259903951007362E-3</v>
      </c>
      <c r="Y63" s="35">
        <f>AVERAGE(Y61:Y62)*'Fixed data'!$C$3</f>
        <v>-6.7856059489234764E-3</v>
      </c>
      <c r="Z63" s="35">
        <f>AVERAGE(Z61:Z62)*'Fixed data'!$C$3</f>
        <v>-6.5452215027462192E-3</v>
      </c>
      <c r="AA63" s="35">
        <f>AVERAGE(AA61:AA62)*'Fixed data'!$C$3</f>
        <v>-6.3048370565689594E-3</v>
      </c>
      <c r="AB63" s="35">
        <f>AVERAGE(AB61:AB62)*'Fixed data'!$C$3</f>
        <v>-6.0644526103917022E-3</v>
      </c>
      <c r="AC63" s="35">
        <f>AVERAGE(AC61:AC62)*'Fixed data'!$C$3</f>
        <v>-5.8240681642144423E-3</v>
      </c>
      <c r="AD63" s="35">
        <f>AVERAGE(AD61:AD62)*'Fixed data'!$C$3</f>
        <v>-5.5836837180371843E-3</v>
      </c>
      <c r="AE63" s="35">
        <f>AVERAGE(AE61:AE62)*'Fixed data'!$C$3</f>
        <v>-5.3432992718599253E-3</v>
      </c>
      <c r="AF63" s="35">
        <f>AVERAGE(AF61:AF62)*'Fixed data'!$C$3</f>
        <v>-5.1029148256826664E-3</v>
      </c>
      <c r="AG63" s="35">
        <f>AVERAGE(AG61:AG62)*'Fixed data'!$C$3</f>
        <v>-4.8625303795054075E-3</v>
      </c>
      <c r="AH63" s="35">
        <f>AVERAGE(AH61:AH62)*'Fixed data'!$C$3</f>
        <v>-4.6221459333281477E-3</v>
      </c>
      <c r="AI63" s="35">
        <f>AVERAGE(AI61:AI62)*'Fixed data'!$C$3</f>
        <v>-4.3817614871508896E-3</v>
      </c>
      <c r="AJ63" s="35">
        <f>AVERAGE(AJ61:AJ62)*'Fixed data'!$C$3</f>
        <v>-4.1413770409736298E-3</v>
      </c>
      <c r="AK63" s="35">
        <f>AVERAGE(AK61:AK62)*'Fixed data'!$C$3</f>
        <v>-3.9009925947963708E-3</v>
      </c>
      <c r="AL63" s="35">
        <f>AVERAGE(AL61:AL62)*'Fixed data'!$C$3</f>
        <v>-3.660608148619111E-3</v>
      </c>
      <c r="AM63" s="35">
        <f>AVERAGE(AM61:AM62)*'Fixed data'!$C$3</f>
        <v>-3.4202237024418525E-3</v>
      </c>
      <c r="AN63" s="35">
        <f>AVERAGE(AN61:AN62)*'Fixed data'!$C$3</f>
        <v>-3.1798392562645927E-3</v>
      </c>
      <c r="AO63" s="35">
        <f>AVERAGE(AO61:AO62)*'Fixed data'!$C$3</f>
        <v>-2.9394548100873342E-3</v>
      </c>
      <c r="AP63" s="35">
        <f>AVERAGE(AP61:AP62)*'Fixed data'!$C$3</f>
        <v>-2.6990703639100744E-3</v>
      </c>
      <c r="AQ63" s="35">
        <f>AVERAGE(AQ61:AQ62)*'Fixed data'!$C$3</f>
        <v>-2.4586859177328159E-3</v>
      </c>
      <c r="AR63" s="35">
        <f>AVERAGE(AR61:AR62)*'Fixed data'!$C$3</f>
        <v>-2.2183014715555565E-3</v>
      </c>
      <c r="AS63" s="35">
        <f>AVERAGE(AS61:AS62)*'Fixed data'!$C$3</f>
        <v>-1.977917025378298E-3</v>
      </c>
      <c r="AT63" s="35">
        <f>AVERAGE(AT61:AT62)*'Fixed data'!$C$3</f>
        <v>-1.7375325792010389E-3</v>
      </c>
      <c r="AU63" s="35">
        <f>AVERAGE(AU61:AU62)*'Fixed data'!$C$3</f>
        <v>-1.4971481330237802E-3</v>
      </c>
      <c r="AV63" s="35">
        <f>AVERAGE(AV61:AV62)*'Fixed data'!$C$3</f>
        <v>-1.256763686846521E-3</v>
      </c>
      <c r="AW63" s="35">
        <f>AVERAGE(AW61:AW62)*'Fixed data'!$C$3</f>
        <v>-1.0163792406692623E-3</v>
      </c>
      <c r="AX63" s="35">
        <f>AVERAGE(AX61:AX62)*'Fixed data'!$C$3</f>
        <v>-7.7599479449200334E-4</v>
      </c>
      <c r="AY63" s="35">
        <f>AVERAGE(AY61:AY62)*'Fixed data'!$C$3</f>
        <v>-5.356103483147444E-4</v>
      </c>
      <c r="AZ63" s="35">
        <f>AVERAGE(AZ61:AZ62)*'Fixed data'!$C$3</f>
        <v>-3.3211275713100039E-4</v>
      </c>
      <c r="BA63" s="35">
        <f>AVERAGE(BA61:BA62)*'Fixed data'!$C$3</f>
        <v>-1.8382328702810368E-4</v>
      </c>
      <c r="BB63" s="35">
        <f>AVERAGE(BB61:BB62)*'Fixed data'!$C$3</f>
        <v>-7.5521353859059172E-5</v>
      </c>
      <c r="BC63" s="35">
        <f>AVERAGE(BC61:BC62)*'Fixed data'!$C$3</f>
        <v>-1.6101761348899202E-5</v>
      </c>
      <c r="BD63" s="35">
        <f>AVERAGE(BD61:BD62)*'Fixed data'!$C$3</f>
        <v>-1.6653345369377347E-18</v>
      </c>
    </row>
    <row r="64" spans="1:56" ht="15.75" thickBot="1" x14ac:dyDescent="0.35">
      <c r="A64" s="113"/>
      <c r="B64" s="12" t="s">
        <v>92</v>
      </c>
      <c r="C64" s="12" t="s">
        <v>44</v>
      </c>
      <c r="D64" s="12" t="s">
        <v>39</v>
      </c>
      <c r="E64" s="53">
        <f t="shared" ref="E64:BD64" si="8">E29+E60+E63</f>
        <v>0</v>
      </c>
      <c r="F64" s="53">
        <f t="shared" si="8"/>
        <v>-3.7229375789883258E-2</v>
      </c>
      <c r="G64" s="53">
        <f t="shared" si="8"/>
        <v>-2.3618664973670562E-2</v>
      </c>
      <c r="H64" s="53">
        <f t="shared" si="8"/>
        <v>-2.9467612767488105E-2</v>
      </c>
      <c r="I64" s="53">
        <f t="shared" si="8"/>
        <v>-3.7970140986377868E-2</v>
      </c>
      <c r="J64" s="53">
        <f t="shared" si="8"/>
        <v>-3.0381913150099436E-2</v>
      </c>
      <c r="K64" s="53">
        <f t="shared" si="8"/>
        <v>-1.6160599349836571E-2</v>
      </c>
      <c r="L64" s="53">
        <f t="shared" si="8"/>
        <v>-1.5920214903659313E-2</v>
      </c>
      <c r="M64" s="53">
        <f t="shared" si="8"/>
        <v>-1.5679830457482054E-2</v>
      </c>
      <c r="N64" s="53">
        <f t="shared" si="8"/>
        <v>-1.5439446011304796E-2</v>
      </c>
      <c r="O64" s="53">
        <f t="shared" si="8"/>
        <v>-1.5199061565127535E-2</v>
      </c>
      <c r="P64" s="53">
        <f t="shared" si="8"/>
        <v>-1.495867711895028E-2</v>
      </c>
      <c r="Q64" s="53">
        <f t="shared" si="8"/>
        <v>-1.4718292672773019E-2</v>
      </c>
      <c r="R64" s="53">
        <f t="shared" si="8"/>
        <v>-1.4477908226595761E-2</v>
      </c>
      <c r="S64" s="53">
        <f t="shared" si="8"/>
        <v>-1.4237523780418503E-2</v>
      </c>
      <c r="T64" s="53">
        <f t="shared" si="8"/>
        <v>-1.3997139334241245E-2</v>
      </c>
      <c r="U64" s="53">
        <f t="shared" si="8"/>
        <v>-1.3756754888063985E-2</v>
      </c>
      <c r="V64" s="53">
        <f t="shared" si="8"/>
        <v>-1.3516370441886728E-2</v>
      </c>
      <c r="W64" s="53">
        <f t="shared" si="8"/>
        <v>-1.3275985995709467E-2</v>
      </c>
      <c r="X64" s="53">
        <f t="shared" si="8"/>
        <v>-1.3035601549532209E-2</v>
      </c>
      <c r="Y64" s="53">
        <f t="shared" si="8"/>
        <v>-1.2795217103354951E-2</v>
      </c>
      <c r="Z64" s="53">
        <f t="shared" si="8"/>
        <v>-1.2554832657177693E-2</v>
      </c>
      <c r="AA64" s="53">
        <f t="shared" si="8"/>
        <v>-1.2314448211000433E-2</v>
      </c>
      <c r="AB64" s="53">
        <f t="shared" si="8"/>
        <v>-1.2074063764823176E-2</v>
      </c>
      <c r="AC64" s="53">
        <f t="shared" si="8"/>
        <v>-1.1833679318645915E-2</v>
      </c>
      <c r="AD64" s="53">
        <f t="shared" si="8"/>
        <v>-1.1593294872468657E-2</v>
      </c>
      <c r="AE64" s="53">
        <f t="shared" si="8"/>
        <v>-1.1352910426291399E-2</v>
      </c>
      <c r="AF64" s="53">
        <f t="shared" si="8"/>
        <v>-1.1112525980114141E-2</v>
      </c>
      <c r="AG64" s="53">
        <f t="shared" si="8"/>
        <v>-1.0872141533936881E-2</v>
      </c>
      <c r="AH64" s="53">
        <f t="shared" si="8"/>
        <v>-1.0631757087759621E-2</v>
      </c>
      <c r="AI64" s="53">
        <f t="shared" si="8"/>
        <v>-1.0391372641582363E-2</v>
      </c>
      <c r="AJ64" s="53">
        <f t="shared" si="8"/>
        <v>-1.0150988195405103E-2</v>
      </c>
      <c r="AK64" s="53">
        <f t="shared" si="8"/>
        <v>-9.9106037492278434E-3</v>
      </c>
      <c r="AL64" s="53">
        <f t="shared" si="8"/>
        <v>-9.6702193030505854E-3</v>
      </c>
      <c r="AM64" s="53">
        <f t="shared" si="8"/>
        <v>-9.4298348568733256E-3</v>
      </c>
      <c r="AN64" s="53">
        <f t="shared" si="8"/>
        <v>-9.1894504106960657E-3</v>
      </c>
      <c r="AO64" s="53">
        <f t="shared" si="8"/>
        <v>-8.9490659645188077E-3</v>
      </c>
      <c r="AP64" s="53">
        <f t="shared" si="8"/>
        <v>-8.7086815183415479E-3</v>
      </c>
      <c r="AQ64" s="53">
        <f t="shared" si="8"/>
        <v>-8.4682970721642898E-3</v>
      </c>
      <c r="AR64" s="53">
        <f t="shared" si="8"/>
        <v>-8.22791262598703E-3</v>
      </c>
      <c r="AS64" s="53">
        <f t="shared" si="8"/>
        <v>-7.9875281798097719E-3</v>
      </c>
      <c r="AT64" s="53">
        <f t="shared" si="8"/>
        <v>-7.7471437336325121E-3</v>
      </c>
      <c r="AU64" s="53">
        <f t="shared" si="8"/>
        <v>-7.506759287455254E-3</v>
      </c>
      <c r="AV64" s="53">
        <f t="shared" si="8"/>
        <v>-7.2663748412779942E-3</v>
      </c>
      <c r="AW64" s="53">
        <f t="shared" si="8"/>
        <v>-7.0259903951007362E-3</v>
      </c>
      <c r="AX64" s="53">
        <f t="shared" si="8"/>
        <v>-6.7856059489234764E-3</v>
      </c>
      <c r="AY64" s="53">
        <f t="shared" si="8"/>
        <v>-6.5452215027462183E-3</v>
      </c>
      <c r="AZ64" s="53">
        <f t="shared" si="8"/>
        <v>-4.4973811618867288E-3</v>
      </c>
      <c r="BA64" s="53">
        <f t="shared" si="8"/>
        <v>-3.4330283874172084E-3</v>
      </c>
      <c r="BB64" s="53">
        <f t="shared" si="8"/>
        <v>-2.2414129119221805E-3</v>
      </c>
      <c r="BC64" s="53">
        <f t="shared" si="8"/>
        <v>-8.2118982879377596E-4</v>
      </c>
      <c r="BD64" s="53">
        <f t="shared" si="8"/>
        <v>-1.6653345369377347E-18</v>
      </c>
    </row>
    <row r="65" spans="1:56" ht="12.75" customHeight="1" x14ac:dyDescent="0.3">
      <c r="A65" s="202"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203"/>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203"/>
      <c r="B67" s="9" t="s">
        <v>295</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203"/>
      <c r="B68" s="9" t="s">
        <v>296</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203"/>
      <c r="B69" s="4" t="s">
        <v>200</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203"/>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203"/>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203"/>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203"/>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203"/>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203"/>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204"/>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-3.7229375789883258E-2</v>
      </c>
      <c r="G77" s="54">
        <f>IF('Fixed data'!$G$19=FALSE,G64+G76,G64)</f>
        <v>-2.3618664973670562E-2</v>
      </c>
      <c r="H77" s="54">
        <f>IF('Fixed data'!$G$19=FALSE,H64+H76,H64)</f>
        <v>-2.9467612767488105E-2</v>
      </c>
      <c r="I77" s="54">
        <f>IF('Fixed data'!$G$19=FALSE,I64+I76,I64)</f>
        <v>-3.7970140986377868E-2</v>
      </c>
      <c r="J77" s="54">
        <f>IF('Fixed data'!$G$19=FALSE,J64+J76,J64)</f>
        <v>-3.0381913150099436E-2</v>
      </c>
      <c r="K77" s="54">
        <f>IF('Fixed data'!$G$19=FALSE,K64+K76,K64)</f>
        <v>-1.6160599349836571E-2</v>
      </c>
      <c r="L77" s="54">
        <f>IF('Fixed data'!$G$19=FALSE,L64+L76,L64)</f>
        <v>-1.5920214903659313E-2</v>
      </c>
      <c r="M77" s="54">
        <f>IF('Fixed data'!$G$19=FALSE,M64+M76,M64)</f>
        <v>-1.5679830457482054E-2</v>
      </c>
      <c r="N77" s="54">
        <f>IF('Fixed data'!$G$19=FALSE,N64+N76,N64)</f>
        <v>-1.5439446011304796E-2</v>
      </c>
      <c r="O77" s="54">
        <f>IF('Fixed data'!$G$19=FALSE,O64+O76,O64)</f>
        <v>-1.5199061565127535E-2</v>
      </c>
      <c r="P77" s="54">
        <f>IF('Fixed data'!$G$19=FALSE,P64+P76,P64)</f>
        <v>-1.495867711895028E-2</v>
      </c>
      <c r="Q77" s="54">
        <f>IF('Fixed data'!$G$19=FALSE,Q64+Q76,Q64)</f>
        <v>-1.4718292672773019E-2</v>
      </c>
      <c r="R77" s="54">
        <f>IF('Fixed data'!$G$19=FALSE,R64+R76,R64)</f>
        <v>-1.4477908226595761E-2</v>
      </c>
      <c r="S77" s="54">
        <f>IF('Fixed data'!$G$19=FALSE,S64+S76,S64)</f>
        <v>-1.4237523780418503E-2</v>
      </c>
      <c r="T77" s="54">
        <f>IF('Fixed data'!$G$19=FALSE,T64+T76,T64)</f>
        <v>-1.3997139334241245E-2</v>
      </c>
      <c r="U77" s="54">
        <f>IF('Fixed data'!$G$19=FALSE,U64+U76,U64)</f>
        <v>-1.3756754888063985E-2</v>
      </c>
      <c r="V77" s="54">
        <f>IF('Fixed data'!$G$19=FALSE,V64+V76,V64)</f>
        <v>-1.3516370441886728E-2</v>
      </c>
      <c r="W77" s="54">
        <f>IF('Fixed data'!$G$19=FALSE,W64+W76,W64)</f>
        <v>-1.3275985995709467E-2</v>
      </c>
      <c r="X77" s="54">
        <f>IF('Fixed data'!$G$19=FALSE,X64+X76,X64)</f>
        <v>-1.3035601549532209E-2</v>
      </c>
      <c r="Y77" s="54">
        <f>IF('Fixed data'!$G$19=FALSE,Y64+Y76,Y64)</f>
        <v>-1.2795217103354951E-2</v>
      </c>
      <c r="Z77" s="54">
        <f>IF('Fixed data'!$G$19=FALSE,Z64+Z76,Z64)</f>
        <v>-1.2554832657177693E-2</v>
      </c>
      <c r="AA77" s="54">
        <f>IF('Fixed data'!$G$19=FALSE,AA64+AA76,AA64)</f>
        <v>-1.2314448211000433E-2</v>
      </c>
      <c r="AB77" s="54">
        <f>IF('Fixed data'!$G$19=FALSE,AB64+AB76,AB64)</f>
        <v>-1.2074063764823176E-2</v>
      </c>
      <c r="AC77" s="54">
        <f>IF('Fixed data'!$G$19=FALSE,AC64+AC76,AC64)</f>
        <v>-1.1833679318645915E-2</v>
      </c>
      <c r="AD77" s="54">
        <f>IF('Fixed data'!$G$19=FALSE,AD64+AD76,AD64)</f>
        <v>-1.1593294872468657E-2</v>
      </c>
      <c r="AE77" s="54">
        <f>IF('Fixed data'!$G$19=FALSE,AE64+AE76,AE64)</f>
        <v>-1.1352910426291399E-2</v>
      </c>
      <c r="AF77" s="54">
        <f>IF('Fixed data'!$G$19=FALSE,AF64+AF76,AF64)</f>
        <v>-1.1112525980114141E-2</v>
      </c>
      <c r="AG77" s="54">
        <f>IF('Fixed data'!$G$19=FALSE,AG64+AG76,AG64)</f>
        <v>-1.0872141533936881E-2</v>
      </c>
      <c r="AH77" s="54">
        <f>IF('Fixed data'!$G$19=FALSE,AH64+AH76,AH64)</f>
        <v>-1.0631757087759621E-2</v>
      </c>
      <c r="AI77" s="54">
        <f>IF('Fixed data'!$G$19=FALSE,AI64+AI76,AI64)</f>
        <v>-1.0391372641582363E-2</v>
      </c>
      <c r="AJ77" s="54">
        <f>IF('Fixed data'!$G$19=FALSE,AJ64+AJ76,AJ64)</f>
        <v>-1.0150988195405103E-2</v>
      </c>
      <c r="AK77" s="54">
        <f>IF('Fixed data'!$G$19=FALSE,AK64+AK76,AK64)</f>
        <v>-9.9106037492278434E-3</v>
      </c>
      <c r="AL77" s="54">
        <f>IF('Fixed data'!$G$19=FALSE,AL64+AL76,AL64)</f>
        <v>-9.6702193030505854E-3</v>
      </c>
      <c r="AM77" s="54">
        <f>IF('Fixed data'!$G$19=FALSE,AM64+AM76,AM64)</f>
        <v>-9.4298348568733256E-3</v>
      </c>
      <c r="AN77" s="54">
        <f>IF('Fixed data'!$G$19=FALSE,AN64+AN76,AN64)</f>
        <v>-9.1894504106960657E-3</v>
      </c>
      <c r="AO77" s="54">
        <f>IF('Fixed data'!$G$19=FALSE,AO64+AO76,AO64)</f>
        <v>-8.9490659645188077E-3</v>
      </c>
      <c r="AP77" s="54">
        <f>IF('Fixed data'!$G$19=FALSE,AP64+AP76,AP64)</f>
        <v>-8.7086815183415479E-3</v>
      </c>
      <c r="AQ77" s="54">
        <f>IF('Fixed data'!$G$19=FALSE,AQ64+AQ76,AQ64)</f>
        <v>-8.4682970721642898E-3</v>
      </c>
      <c r="AR77" s="54">
        <f>IF('Fixed data'!$G$19=FALSE,AR64+AR76,AR64)</f>
        <v>-8.22791262598703E-3</v>
      </c>
      <c r="AS77" s="54">
        <f>IF('Fixed data'!$G$19=FALSE,AS64+AS76,AS64)</f>
        <v>-7.9875281798097719E-3</v>
      </c>
      <c r="AT77" s="54">
        <f>IF('Fixed data'!$G$19=FALSE,AT64+AT76,AT64)</f>
        <v>-7.7471437336325121E-3</v>
      </c>
      <c r="AU77" s="54">
        <f>IF('Fixed data'!$G$19=FALSE,AU64+AU76,AU64)</f>
        <v>-7.506759287455254E-3</v>
      </c>
      <c r="AV77" s="54">
        <f>IF('Fixed data'!$G$19=FALSE,AV64+AV76,AV64)</f>
        <v>-7.2663748412779942E-3</v>
      </c>
      <c r="AW77" s="54">
        <f>IF('Fixed data'!$G$19=FALSE,AW64+AW76,AW64)</f>
        <v>-7.0259903951007362E-3</v>
      </c>
      <c r="AX77" s="54">
        <f>IF('Fixed data'!$G$19=FALSE,AX64+AX76,AX64)</f>
        <v>-6.7856059489234764E-3</v>
      </c>
      <c r="AY77" s="54">
        <f>IF('Fixed data'!$G$19=FALSE,AY64+AY76,AY64)</f>
        <v>-6.5452215027462183E-3</v>
      </c>
      <c r="AZ77" s="54">
        <f>IF('Fixed data'!$G$19=FALSE,AZ64+AZ76,AZ64)</f>
        <v>-4.4973811618867288E-3</v>
      </c>
      <c r="BA77" s="54">
        <f>IF('Fixed data'!$G$19=FALSE,BA64+BA76,BA64)</f>
        <v>-3.4330283874172084E-3</v>
      </c>
      <c r="BB77" s="54">
        <f>IF('Fixed data'!$G$19=FALSE,BB64+BB76,BB64)</f>
        <v>-2.2414129119221805E-3</v>
      </c>
      <c r="BC77" s="54">
        <f>IF('Fixed data'!$G$19=FALSE,BC64+BC76,BC64)</f>
        <v>-8.2118982879377596E-4</v>
      </c>
      <c r="BD77" s="54">
        <f>IF('Fixed data'!$G$19=FALSE,BD64+BD76,BD64)</f>
        <v>-1.6653345369377347E-18</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-3.4754020667817929E-2</v>
      </c>
      <c r="G80" s="55">
        <f t="shared" si="10"/>
        <v>-2.1302682590618977E-2</v>
      </c>
      <c r="H80" s="55">
        <f t="shared" si="10"/>
        <v>-2.5679322115058727E-2</v>
      </c>
      <c r="I80" s="55">
        <f t="shared" si="10"/>
        <v>-3.196983985236522E-2</v>
      </c>
      <c r="J80" s="55">
        <f t="shared" si="10"/>
        <v>-2.4715705922908081E-2</v>
      </c>
      <c r="K80" s="55">
        <f t="shared" si="10"/>
        <v>-1.2702085008204349E-2</v>
      </c>
      <c r="L80" s="55">
        <f t="shared" si="10"/>
        <v>-1.2089995175285063E-2</v>
      </c>
      <c r="M80" s="55">
        <f t="shared" si="10"/>
        <v>-1.150477724533663E-2</v>
      </c>
      <c r="N80" s="55">
        <f t="shared" si="10"/>
        <v>-1.0945313750670271E-2</v>
      </c>
      <c r="O80" s="55">
        <f t="shared" si="10"/>
        <v>-1.0410532071741068E-2</v>
      </c>
      <c r="P80" s="55">
        <f t="shared" si="10"/>
        <v>-9.8994026818210422E-3</v>
      </c>
      <c r="Q80" s="55">
        <f t="shared" si="10"/>
        <v>-9.4109374591038169E-3</v>
      </c>
      <c r="R80" s="55">
        <f t="shared" si="10"/>
        <v>-8.9441880636877014E-3</v>
      </c>
      <c r="S80" s="55">
        <f t="shared" si="10"/>
        <v>-8.4982443769793716E-3</v>
      </c>
      <c r="T80" s="55">
        <f t="shared" si="10"/>
        <v>-8.0722330011525102E-3</v>
      </c>
      <c r="U80" s="55">
        <f t="shared" si="10"/>
        <v>-7.6653158163843479E-3</v>
      </c>
      <c r="V80" s="55">
        <f t="shared" si="10"/>
        <v>-7.2766885936783512E-3</v>
      </c>
      <c r="W80" s="55">
        <f t="shared" si="10"/>
        <v>-6.9055796611634688E-3</v>
      </c>
      <c r="X80" s="55">
        <f t="shared" si="10"/>
        <v>-6.5512486218395104E-3</v>
      </c>
      <c r="Y80" s="55">
        <f t="shared" si="10"/>
        <v>-6.2129851208143202E-3</v>
      </c>
      <c r="Z80" s="55">
        <f t="shared" si="10"/>
        <v>-5.8901076601518164E-3</v>
      </c>
      <c r="AA80" s="55">
        <f t="shared" si="10"/>
        <v>-5.5819624595205859E-3</v>
      </c>
      <c r="AB80" s="55">
        <f t="shared" si="10"/>
        <v>-5.287922360900651E-3</v>
      </c>
      <c r="AC80" s="55">
        <f t="shared" si="10"/>
        <v>-5.0073857756715518E-3</v>
      </c>
      <c r="AD80" s="55">
        <f t="shared" si="10"/>
        <v>-4.7397756724679337E-3</v>
      </c>
      <c r="AE80" s="55">
        <f t="shared" si="10"/>
        <v>-4.4845386042494072E-3</v>
      </c>
      <c r="AF80" s="55">
        <f t="shared" si="10"/>
        <v>-4.2411437730900028E-3</v>
      </c>
      <c r="AG80" s="55">
        <f t="shared" si="10"/>
        <v>-4.0090821312487104E-3</v>
      </c>
      <c r="AH80" s="55">
        <f t="shared" si="10"/>
        <v>-3.7878655171367606E-3</v>
      </c>
      <c r="AI80" s="55">
        <f t="shared" si="10"/>
        <v>-4.1564154772114241E-3</v>
      </c>
      <c r="AJ80" s="55">
        <f t="shared" si="10"/>
        <v>-3.9420046493629669E-3</v>
      </c>
      <c r="AK80" s="55">
        <f t="shared" si="10"/>
        <v>-3.7365577344483816E-3</v>
      </c>
      <c r="AL80" s="55">
        <f t="shared" si="10"/>
        <v>-3.5397344552744845E-3</v>
      </c>
      <c r="AM80" s="55">
        <f t="shared" si="10"/>
        <v>-3.3512067522076102E-3</v>
      </c>
      <c r="AN80" s="55">
        <f t="shared" si="10"/>
        <v>-3.1706583601406294E-3</v>
      </c>
      <c r="AO80" s="55">
        <f t="shared" si="10"/>
        <v>-2.9977843997380407E-3</v>
      </c>
      <c r="AP80" s="55">
        <f t="shared" si="10"/>
        <v>-2.832290982486317E-3</v>
      </c>
      <c r="AQ80" s="55">
        <f t="shared" si="10"/>
        <v>-2.6738948290920654E-3</v>
      </c>
      <c r="AR80" s="55">
        <f t="shared" si="10"/>
        <v>-2.5223229007855009E-3</v>
      </c>
      <c r="AS80" s="55">
        <f t="shared" si="10"/>
        <v>-2.3773120431012031E-3</v>
      </c>
      <c r="AT80" s="55">
        <f t="shared" si="10"/>
        <v>-2.2386086417221012E-3</v>
      </c>
      <c r="AU80" s="55">
        <f t="shared" si="10"/>
        <v>-2.1059682899861685E-3</v>
      </c>
      <c r="AV80" s="55">
        <f t="shared" si="10"/>
        <v>-1.9791554676683999E-3</v>
      </c>
      <c r="AW80" s="55">
        <f t="shared" si="10"/>
        <v>-1.8579432306633382E-3</v>
      </c>
      <c r="AX80" s="55">
        <f t="shared" si="10"/>
        <v>-1.742112911205652E-3</v>
      </c>
      <c r="AY80" s="55">
        <f t="shared" si="10"/>
        <v>-1.6314538282781652E-3</v>
      </c>
      <c r="AZ80" s="55">
        <f t="shared" si="10"/>
        <v>-1.0883608485869837E-3</v>
      </c>
      <c r="BA80" s="55">
        <f t="shared" si="10"/>
        <v>-8.0659102269773958E-4</v>
      </c>
      <c r="BB80" s="55">
        <f t="shared" si="10"/>
        <v>-5.1128215394161765E-4</v>
      </c>
      <c r="BC80" s="55">
        <f t="shared" si="10"/>
        <v>-1.818633143681517E-4</v>
      </c>
      <c r="BD80" s="55">
        <f t="shared" si="10"/>
        <v>-3.5806824214712874E-19</v>
      </c>
    </row>
    <row r="81" spans="1:56" x14ac:dyDescent="0.3">
      <c r="A81" s="75"/>
      <c r="B81" s="15" t="s">
        <v>18</v>
      </c>
      <c r="C81" s="15"/>
      <c r="D81" s="14" t="s">
        <v>39</v>
      </c>
      <c r="E81" s="56">
        <f>+E80</f>
        <v>0</v>
      </c>
      <c r="F81" s="56">
        <f t="shared" ref="F81:BD81" si="11">+E81+F80</f>
        <v>-3.4754020667817929E-2</v>
      </c>
      <c r="G81" s="56">
        <f t="shared" si="11"/>
        <v>-5.605670325843691E-2</v>
      </c>
      <c r="H81" s="56">
        <f t="shared" si="11"/>
        <v>-8.1736025373495641E-2</v>
      </c>
      <c r="I81" s="56">
        <f t="shared" si="11"/>
        <v>-0.11370586522586086</v>
      </c>
      <c r="J81" s="56">
        <f t="shared" si="11"/>
        <v>-0.13842157114876893</v>
      </c>
      <c r="K81" s="56">
        <f t="shared" si="11"/>
        <v>-0.15112365615697329</v>
      </c>
      <c r="L81" s="56">
        <f t="shared" si="11"/>
        <v>-0.16321365133225835</v>
      </c>
      <c r="M81" s="56">
        <f t="shared" si="11"/>
        <v>-0.17471842857759498</v>
      </c>
      <c r="N81" s="56">
        <f t="shared" si="11"/>
        <v>-0.18566374232826524</v>
      </c>
      <c r="O81" s="56">
        <f t="shared" si="11"/>
        <v>-0.1960742744000063</v>
      </c>
      <c r="P81" s="56">
        <f t="shared" si="11"/>
        <v>-0.20597367708182734</v>
      </c>
      <c r="Q81" s="56">
        <f t="shared" si="11"/>
        <v>-0.21538461454093116</v>
      </c>
      <c r="R81" s="56">
        <f t="shared" si="11"/>
        <v>-0.22432880260461888</v>
      </c>
      <c r="S81" s="56">
        <f t="shared" si="11"/>
        <v>-0.23282704698159826</v>
      </c>
      <c r="T81" s="56">
        <f t="shared" si="11"/>
        <v>-0.24089927998275076</v>
      </c>
      <c r="U81" s="56">
        <f t="shared" si="11"/>
        <v>-0.24856459579913512</v>
      </c>
      <c r="V81" s="56">
        <f t="shared" si="11"/>
        <v>-0.25584128439281345</v>
      </c>
      <c r="W81" s="56">
        <f t="shared" si="11"/>
        <v>-0.2627468640539769</v>
      </c>
      <c r="X81" s="56">
        <f t="shared" si="11"/>
        <v>-0.26929811267581644</v>
      </c>
      <c r="Y81" s="56">
        <f t="shared" si="11"/>
        <v>-0.27551109779663074</v>
      </c>
      <c r="Z81" s="56">
        <f t="shared" si="11"/>
        <v>-0.28140120545678254</v>
      </c>
      <c r="AA81" s="56">
        <f t="shared" si="11"/>
        <v>-0.28698316791630313</v>
      </c>
      <c r="AB81" s="56">
        <f t="shared" si="11"/>
        <v>-0.29227109027720377</v>
      </c>
      <c r="AC81" s="56">
        <f t="shared" si="11"/>
        <v>-0.29727847605287533</v>
      </c>
      <c r="AD81" s="56">
        <f t="shared" si="11"/>
        <v>-0.30201825172534325</v>
      </c>
      <c r="AE81" s="56">
        <f t="shared" si="11"/>
        <v>-0.30650279032959266</v>
      </c>
      <c r="AF81" s="56">
        <f t="shared" si="11"/>
        <v>-0.31074393410268264</v>
      </c>
      <c r="AG81" s="56">
        <f t="shared" si="11"/>
        <v>-0.31475301623393137</v>
      </c>
      <c r="AH81" s="56">
        <f t="shared" si="11"/>
        <v>-0.31854088175106815</v>
      </c>
      <c r="AI81" s="56">
        <f t="shared" si="11"/>
        <v>-0.32269729722827956</v>
      </c>
      <c r="AJ81" s="56">
        <f t="shared" si="11"/>
        <v>-0.32663930187764251</v>
      </c>
      <c r="AK81" s="56">
        <f t="shared" si="11"/>
        <v>-0.33037585961209087</v>
      </c>
      <c r="AL81" s="56">
        <f t="shared" si="11"/>
        <v>-0.33391559406736537</v>
      </c>
      <c r="AM81" s="56">
        <f t="shared" si="11"/>
        <v>-0.337266800819573</v>
      </c>
      <c r="AN81" s="56">
        <f t="shared" si="11"/>
        <v>-0.34043745917971363</v>
      </c>
      <c r="AO81" s="56">
        <f t="shared" si="11"/>
        <v>-0.34343524357945165</v>
      </c>
      <c r="AP81" s="56">
        <f t="shared" si="11"/>
        <v>-0.34626753456193798</v>
      </c>
      <c r="AQ81" s="56">
        <f t="shared" si="11"/>
        <v>-0.34894142939103007</v>
      </c>
      <c r="AR81" s="56">
        <f t="shared" si="11"/>
        <v>-0.35146375229181559</v>
      </c>
      <c r="AS81" s="56">
        <f t="shared" si="11"/>
        <v>-0.3538410643349168</v>
      </c>
      <c r="AT81" s="56">
        <f t="shared" si="11"/>
        <v>-0.35607967297663889</v>
      </c>
      <c r="AU81" s="56">
        <f t="shared" si="11"/>
        <v>-0.35818564126662505</v>
      </c>
      <c r="AV81" s="56">
        <f t="shared" si="11"/>
        <v>-0.36016479673429347</v>
      </c>
      <c r="AW81" s="56">
        <f t="shared" si="11"/>
        <v>-0.36202273996495682</v>
      </c>
      <c r="AX81" s="56">
        <f t="shared" si="11"/>
        <v>-0.36376485287616245</v>
      </c>
      <c r="AY81" s="56">
        <f t="shared" si="11"/>
        <v>-0.36539630670444062</v>
      </c>
      <c r="AZ81" s="56">
        <f t="shared" si="11"/>
        <v>-0.36648466755302761</v>
      </c>
      <c r="BA81" s="56">
        <f t="shared" si="11"/>
        <v>-0.36729125857572537</v>
      </c>
      <c r="BB81" s="56">
        <f t="shared" si="11"/>
        <v>-0.367802540729667</v>
      </c>
      <c r="BC81" s="56">
        <f t="shared" si="11"/>
        <v>-0.36798440404403515</v>
      </c>
      <c r="BD81" s="56">
        <f t="shared" si="11"/>
        <v>-0.36798440404403515</v>
      </c>
    </row>
    <row r="82" spans="1:56" x14ac:dyDescent="0.3">
      <c r="A82" s="75"/>
      <c r="B82" s="14"/>
    </row>
    <row r="83" spans="1:56" x14ac:dyDescent="0.3">
      <c r="A83" s="75"/>
      <c r="E83" s="5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205"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05"/>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05"/>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05"/>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05"/>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05"/>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05"/>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05"/>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328</v>
      </c>
    </row>
    <row r="97" spans="1:3" x14ac:dyDescent="0.3">
      <c r="B97" s="70" t="s">
        <v>152</v>
      </c>
    </row>
    <row r="98" spans="1:3" x14ac:dyDescent="0.3">
      <c r="B98" s="4" t="s">
        <v>312</v>
      </c>
    </row>
    <row r="99" spans="1:3" x14ac:dyDescent="0.3">
      <c r="B99" s="4" t="s">
        <v>329</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disablePrompts="1" count="2">
    <dataValidation type="list" allowBlank="1" showInputMessage="1" showErrorMessage="1" sqref="B13:B14" xr:uid="{00000000-0002-0000-0600-000000000000}">
      <formula1>$B$170:$B$214</formula1>
    </dataValidation>
    <dataValidation type="list" allowBlank="1" showInputMessage="1" showErrorMessage="1" sqref="B15: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G3"/>
  <sheetViews>
    <sheetView workbookViewId="0">
      <selection activeCell="A2" sqref="A2"/>
    </sheetView>
  </sheetViews>
  <sheetFormatPr defaultRowHeight="15" x14ac:dyDescent="0.25"/>
  <cols>
    <col min="1" max="1" width="5.85546875" customWidth="1"/>
    <col min="2" max="2" width="54" customWidth="1"/>
    <col min="3" max="3" width="15" customWidth="1"/>
    <col min="6" max="6" width="12.7109375" bestFit="1" customWidth="1"/>
    <col min="7" max="7" width="13.85546875" bestFit="1" customWidth="1"/>
    <col min="9" max="9" width="11.140625" bestFit="1" customWidth="1"/>
    <col min="10" max="11" width="12.7109375" bestFit="1" customWidth="1"/>
  </cols>
  <sheetData>
    <row r="1" spans="1:7" ht="18.75" x14ac:dyDescent="0.3">
      <c r="A1" s="1" t="s">
        <v>350</v>
      </c>
    </row>
    <row r="2" spans="1:7" ht="21" x14ac:dyDescent="0.35">
      <c r="A2" t="s">
        <v>334</v>
      </c>
    </row>
    <row r="3" spans="1:7" x14ac:dyDescent="0.25">
      <c r="F3" s="137"/>
      <c r="G3" s="13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94AB13165D954F9B02BC5236DDE171" ma:contentTypeVersion="11" ma:contentTypeDescription="Create a new document." ma:contentTypeScope="" ma:versionID="fdaecfcac6cea357e55f40a62277a675">
  <xsd:schema xmlns:xsd="http://www.w3.org/2001/XMLSchema" xmlns:xs="http://www.w3.org/2001/XMLSchema" xmlns:p="http://schemas.microsoft.com/office/2006/metadata/properties" xmlns:ns2="a6dabcd8-4771-4ff2-a629-ae2997056174" xmlns:ns3="160d07fa-e8e2-469f-af56-5ddc408bbda4" targetNamespace="http://schemas.microsoft.com/office/2006/metadata/properties" ma:root="true" ma:fieldsID="e0cea270b10a274e2171dab8ac8f4c1c" ns2:_="" ns3:_="">
    <xsd:import namespace="a6dabcd8-4771-4ff2-a629-ae2997056174"/>
    <xsd:import namespace="160d07fa-e8e2-469f-af56-5ddc408bbd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dabcd8-4771-4ff2-a629-ae2997056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d07fa-e8e2-469f-af56-5ddc408bbd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A3B6D1-8B5E-4908-B4B1-368A526F2367}"/>
</file>

<file path=customXml/itemProps2.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59107C5-B401-4A16-BB12-3D243B9D13F0}">
  <ds:schemaRefs>
    <ds:schemaRef ds:uri="http://purl.org/dc/elements/1.1/"/>
    <ds:schemaRef ds:uri="http://schemas.microsoft.com/office/2006/metadata/properties"/>
    <ds:schemaRef ds:uri="http://purl.org/dc/terms/"/>
    <ds:schemaRef ds:uri="http://schemas.openxmlformats.org/package/2006/metadata/core-properties"/>
    <ds:schemaRef ds:uri="efb98dbe-6680-48eb-ac67-85b3a61e7855"/>
    <ds:schemaRef ds:uri="http://schemas.microsoft.com/office/2006/documentManagement/types"/>
    <ds:schemaRef ds:uri="http://schemas.microsoft.com/sharepoint/v3/fields"/>
    <ds:schemaRef ds:uri="eecedeb9-13b3-4e62-b003-046c92e1668a"/>
    <ds:schemaRef ds:uri="http://www.w3.org/XML/1998/namespace"/>
    <ds:schemaRef ds:uri="http://purl.org/dc/dcmitype/"/>
  </ds:schemaRefs>
</ds:datastoreItem>
</file>

<file path=customXml/itemProps4.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version control</vt:lpstr>
      <vt:lpstr>Guidance</vt:lpstr>
      <vt:lpstr>Option summary</vt:lpstr>
      <vt:lpstr>Fixed data</vt:lpstr>
      <vt:lpstr>Workings baseline</vt:lpstr>
      <vt:lpstr>Option 1 (Baseline) Hand Fell</vt:lpstr>
      <vt:lpstr>Option 2 Mulcher</vt:lpstr>
      <vt:lpstr>Workings template</vt:lpstr>
      <vt:lpstr>'Option 1 (Baseline) Hand Fell'!Print_Area</vt:lpstr>
      <vt:lpstr>'Option 2 Mulcher'!Print_Area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2015-10-02T14:59:32Z</cp:lastPrinted>
  <dcterms:created xsi:type="dcterms:W3CDTF">2012-02-15T20:11:21Z</dcterms:created>
  <dcterms:modified xsi:type="dcterms:W3CDTF">2021-06-02T15:56:25Z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0x0101001C94AB13165D954F9B02BC5236DDE171</vt:lpwstr>
  </property>
</Properties>
</file>