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checkCompatibility="1"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20_21\E6\Hybrid Generators\"/>
    </mc:Choice>
  </mc:AlternateContent>
  <xr:revisionPtr revIDLastSave="0" documentId="13_ncr:1_{65CD78D8-F803-4058-9D91-CD17719E5310}" xr6:coauthVersionLast="41" xr6:coauthVersionMax="41" xr10:uidLastSave="{00000000-0000-0000-0000-000000000000}"/>
  <bookViews>
    <workbookView xWindow="-120" yWindow="-120" windowWidth="25440" windowHeight="15390" tabRatio="779" firstSheet="1" activeTab="6" xr2:uid="{00000000-000D-0000-FFFF-FFFF00000000}"/>
  </bookViews>
  <sheets>
    <sheet name="version control" sheetId="30" r:id="rId1"/>
    <sheet name="Guidance" sheetId="28" r:id="rId2"/>
    <sheet name="Option summary" sheetId="29" r:id="rId3"/>
    <sheet name="Fixed data" sheetId="20" r:id="rId4"/>
    <sheet name="Baseline " sheetId="10" r:id="rId5"/>
    <sheet name="Workings baseline" sheetId="27" r:id="rId6"/>
    <sheet name="Workings Option 1" sheetId="32" r:id="rId7"/>
    <sheet name="Baseline Scenario" sheetId="33" r:id="rId8"/>
    <sheet name="Option 1 (Hybrids)" sheetId="3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Print_Area" localSheetId="7">'Baseline Scenario'!$A$1:$AB$104</definedName>
    <definedName name="_xlnm.Print_Area" localSheetId="8">'Option 1 (Hybrids)'!$A$1:$AB$104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1" i="27" l="1"/>
  <c r="E21" i="27"/>
  <c r="F21" i="27"/>
  <c r="G21" i="27"/>
  <c r="H21" i="27"/>
  <c r="I21" i="27"/>
  <c r="J21" i="27"/>
  <c r="K21" i="27"/>
  <c r="L21" i="27"/>
  <c r="M21" i="27"/>
  <c r="N21" i="27"/>
  <c r="O21" i="27"/>
  <c r="D21" i="27"/>
  <c r="P9" i="27"/>
  <c r="I9" i="27"/>
  <c r="J9" i="27"/>
  <c r="K9" i="27"/>
  <c r="L9" i="27"/>
  <c r="M9" i="27"/>
  <c r="N9" i="27"/>
  <c r="O9" i="27"/>
  <c r="H9" i="27"/>
  <c r="P23" i="32"/>
  <c r="E23" i="32"/>
  <c r="F23" i="32"/>
  <c r="G23" i="32"/>
  <c r="H23" i="32"/>
  <c r="I23" i="32"/>
  <c r="J23" i="32"/>
  <c r="K23" i="32"/>
  <c r="L23" i="32"/>
  <c r="M23" i="32"/>
  <c r="N23" i="32"/>
  <c r="O23" i="32"/>
  <c r="D23" i="32"/>
  <c r="I10" i="32"/>
  <c r="J10" i="32"/>
  <c r="K10" i="32"/>
  <c r="L10" i="32"/>
  <c r="M10" i="32"/>
  <c r="N10" i="32"/>
  <c r="O10" i="32"/>
  <c r="H10" i="32"/>
  <c r="S19" i="27" l="1"/>
  <c r="E24" i="32" l="1"/>
  <c r="F24" i="32"/>
  <c r="G24" i="32"/>
  <c r="H24" i="32"/>
  <c r="I24" i="32"/>
  <c r="J24" i="32"/>
  <c r="K24" i="32"/>
  <c r="L24" i="32"/>
  <c r="M24" i="32"/>
  <c r="N24" i="32"/>
  <c r="O24" i="32"/>
  <c r="D24" i="32"/>
  <c r="I11" i="32"/>
  <c r="J11" i="32"/>
  <c r="K11" i="32"/>
  <c r="L11" i="32"/>
  <c r="M11" i="32"/>
  <c r="N11" i="32"/>
  <c r="O11" i="32"/>
  <c r="H11" i="32"/>
  <c r="E22" i="27"/>
  <c r="F22" i="27"/>
  <c r="G22" i="27"/>
  <c r="H22" i="27"/>
  <c r="I22" i="27"/>
  <c r="J22" i="27"/>
  <c r="K22" i="27"/>
  <c r="L22" i="27"/>
  <c r="M22" i="27"/>
  <c r="N22" i="27"/>
  <c r="O22" i="27"/>
  <c r="D22" i="27"/>
  <c r="H12" i="27"/>
  <c r="J15" i="34" l="1"/>
  <c r="J13" i="34"/>
  <c r="I15" i="34"/>
  <c r="I13" i="34"/>
  <c r="J13" i="33"/>
  <c r="I13" i="33"/>
  <c r="O23" i="27"/>
  <c r="O19" i="27"/>
  <c r="O25" i="32"/>
  <c r="O21" i="32"/>
  <c r="O20" i="32"/>
  <c r="N23" i="27" l="1"/>
  <c r="N19" i="27"/>
  <c r="N25" i="32"/>
  <c r="N21" i="32"/>
  <c r="N20" i="32"/>
  <c r="M23" i="27" l="1"/>
  <c r="M19" i="27"/>
  <c r="M25" i="32"/>
  <c r="M21" i="32"/>
  <c r="M20" i="32"/>
  <c r="L23" i="27" l="1"/>
  <c r="L19" i="27"/>
  <c r="L25" i="32"/>
  <c r="L21" i="32"/>
  <c r="L20" i="32"/>
  <c r="K23" i="27" l="1"/>
  <c r="K19" i="27"/>
  <c r="K18" i="27"/>
  <c r="K25" i="32"/>
  <c r="K21" i="32"/>
  <c r="K20" i="32"/>
  <c r="K19" i="32"/>
  <c r="J23" i="27" l="1"/>
  <c r="J19" i="27"/>
  <c r="J25" i="32"/>
  <c r="J21" i="32"/>
  <c r="J20" i="32"/>
  <c r="I23" i="27" l="1"/>
  <c r="I19" i="27"/>
  <c r="I25" i="32"/>
  <c r="I21" i="32"/>
  <c r="I20" i="32"/>
  <c r="H23" i="27" l="1"/>
  <c r="H19" i="27"/>
  <c r="H25" i="32"/>
  <c r="H21" i="32"/>
  <c r="H20" i="32"/>
  <c r="G23" i="27" l="1"/>
  <c r="G19" i="27"/>
  <c r="G25" i="32"/>
  <c r="G21" i="32"/>
  <c r="G20" i="32"/>
  <c r="F23" i="27" l="1"/>
  <c r="F19" i="27"/>
  <c r="F25" i="32"/>
  <c r="F21" i="32"/>
  <c r="F20" i="32"/>
  <c r="D26" i="32" l="1"/>
  <c r="D25" i="32"/>
  <c r="D27" i="32"/>
  <c r="D22" i="32"/>
  <c r="D23" i="27"/>
  <c r="D24" i="27" s="1"/>
  <c r="D19" i="27"/>
  <c r="D20" i="27" s="1"/>
  <c r="F24" i="27"/>
  <c r="G24" i="27"/>
  <c r="H24" i="27"/>
  <c r="I24" i="27"/>
  <c r="L24" i="27"/>
  <c r="M24" i="27"/>
  <c r="N24" i="27"/>
  <c r="O24" i="27"/>
  <c r="J24" i="27"/>
  <c r="K24" i="27"/>
  <c r="E23" i="27"/>
  <c r="E24" i="27" s="1"/>
  <c r="F20" i="27"/>
  <c r="G20" i="27"/>
  <c r="H20" i="27"/>
  <c r="I20" i="27"/>
  <c r="J20" i="27"/>
  <c r="L20" i="27"/>
  <c r="M20" i="27"/>
  <c r="N20" i="27"/>
  <c r="O20" i="27"/>
  <c r="E20" i="27"/>
  <c r="E19" i="27"/>
  <c r="P19" i="27"/>
  <c r="K20" i="27"/>
  <c r="E25" i="32"/>
  <c r="E21" i="32"/>
  <c r="E20" i="32"/>
  <c r="D25" i="27" l="1"/>
  <c r="D28" i="32" s="1"/>
  <c r="K25" i="27"/>
  <c r="G25" i="27"/>
  <c r="F25" i="27"/>
  <c r="E25" i="27"/>
  <c r="P20" i="27"/>
  <c r="I25" i="27"/>
  <c r="O25" i="27"/>
  <c r="M25" i="27"/>
  <c r="P18" i="27"/>
  <c r="J25" i="27"/>
  <c r="L25" i="27"/>
  <c r="N25" i="27" l="1"/>
  <c r="P24" i="27"/>
  <c r="J15" i="33" s="1"/>
  <c r="H25" i="27"/>
  <c r="P22" i="27"/>
  <c r="J14" i="33" s="1"/>
  <c r="P23" i="27"/>
  <c r="P25" i="27" l="1"/>
  <c r="D21" i="32" l="1"/>
  <c r="D20" i="32"/>
  <c r="E22" i="32" l="1"/>
  <c r="F22" i="32"/>
  <c r="G22" i="32"/>
  <c r="O22" i="32"/>
  <c r="N22" i="32"/>
  <c r="M22" i="32"/>
  <c r="L22" i="32"/>
  <c r="K22" i="32"/>
  <c r="J22" i="32"/>
  <c r="I22" i="32"/>
  <c r="H22" i="32"/>
  <c r="H26" i="32" s="1"/>
  <c r="P21" i="32"/>
  <c r="P20" i="32"/>
  <c r="P19" i="32"/>
  <c r="O26" i="32" l="1"/>
  <c r="N26" i="32"/>
  <c r="N27" i="32" s="1"/>
  <c r="N28" i="32" s="1"/>
  <c r="M26" i="32"/>
  <c r="L26" i="32"/>
  <c r="K27" i="32"/>
  <c r="K26" i="32"/>
  <c r="J26" i="32"/>
  <c r="I26" i="32"/>
  <c r="G26" i="32"/>
  <c r="F26" i="32"/>
  <c r="F27" i="32" s="1"/>
  <c r="F28" i="32" s="1"/>
  <c r="E26" i="32"/>
  <c r="E27" i="32" s="1"/>
  <c r="E28" i="32" s="1"/>
  <c r="P22" i="32"/>
  <c r="J27" i="32"/>
  <c r="J28" i="32" s="1"/>
  <c r="I27" i="32"/>
  <c r="I28" i="32" s="1"/>
  <c r="O27" i="32"/>
  <c r="O28" i="32" s="1"/>
  <c r="E6" i="27"/>
  <c r="E13" i="27" s="1"/>
  <c r="E6" i="32"/>
  <c r="E14" i="32" s="1"/>
  <c r="M27" i="32" l="1"/>
  <c r="M28" i="32" s="1"/>
  <c r="S23" i="32"/>
  <c r="J90" i="34" s="1"/>
  <c r="L27" i="32"/>
  <c r="L28" i="32" s="1"/>
  <c r="P26" i="32"/>
  <c r="K28" i="32"/>
  <c r="P25" i="32"/>
  <c r="G27" i="32"/>
  <c r="G28" i="32" s="1"/>
  <c r="P6" i="27"/>
  <c r="E15" i="32"/>
  <c r="P6" i="32"/>
  <c r="P24" i="32"/>
  <c r="J14" i="34" s="1"/>
  <c r="H27" i="32"/>
  <c r="H28" i="32" s="1"/>
  <c r="F13" i="27"/>
  <c r="F15" i="32" s="1"/>
  <c r="G13" i="27"/>
  <c r="G15" i="32" s="1"/>
  <c r="H11" i="27"/>
  <c r="I11" i="27"/>
  <c r="J11" i="27"/>
  <c r="P28" i="32" l="1"/>
  <c r="P27" i="32"/>
  <c r="O11" i="27"/>
  <c r="L9" i="32" l="1"/>
  <c r="K9" i="32"/>
  <c r="J9" i="32"/>
  <c r="M9" i="32"/>
  <c r="N9" i="32"/>
  <c r="O9" i="32"/>
  <c r="I9" i="32"/>
  <c r="I7" i="27"/>
  <c r="I8" i="27" s="1"/>
  <c r="I10" i="27" s="1"/>
  <c r="K13" i="32" l="1"/>
  <c r="P7" i="32"/>
  <c r="H9" i="32"/>
  <c r="P9" i="32" s="1"/>
  <c r="P8" i="32"/>
  <c r="H13" i="32"/>
  <c r="O13" i="32"/>
  <c r="N13" i="32"/>
  <c r="N14" i="32" s="1"/>
  <c r="K14" i="32"/>
  <c r="J13" i="32"/>
  <c r="I12" i="27"/>
  <c r="P12" i="32"/>
  <c r="D7" i="27"/>
  <c r="E7" i="27"/>
  <c r="F7" i="27"/>
  <c r="G7" i="27"/>
  <c r="H7" i="27"/>
  <c r="J7" i="27"/>
  <c r="J8" i="27" s="1"/>
  <c r="J10" i="27" s="1"/>
  <c r="K7" i="27"/>
  <c r="K8" i="27" s="1"/>
  <c r="K10" i="27" s="1"/>
  <c r="L7" i="27"/>
  <c r="L8" i="27" s="1"/>
  <c r="L10" i="27" s="1"/>
  <c r="M7" i="27"/>
  <c r="M8" i="27" s="1"/>
  <c r="M10" i="27" s="1"/>
  <c r="N7" i="27"/>
  <c r="N8" i="27" s="1"/>
  <c r="N10" i="27" s="1"/>
  <c r="O7" i="27"/>
  <c r="O8" i="27" s="1"/>
  <c r="O10" i="27" s="1"/>
  <c r="O14" i="32" l="1"/>
  <c r="P10" i="32"/>
  <c r="H8" i="27"/>
  <c r="P7" i="27"/>
  <c r="P11" i="32"/>
  <c r="I14" i="34" s="1"/>
  <c r="I13" i="27"/>
  <c r="J14" i="32"/>
  <c r="I13" i="32"/>
  <c r="I14" i="32" s="1"/>
  <c r="O12" i="27"/>
  <c r="N11" i="27"/>
  <c r="N12" i="27" s="1"/>
  <c r="N13" i="27" s="1"/>
  <c r="M13" i="32"/>
  <c r="M14" i="32" s="1"/>
  <c r="M11" i="27"/>
  <c r="M12" i="27" s="1"/>
  <c r="L13" i="32"/>
  <c r="L14" i="32" s="1"/>
  <c r="L11" i="27"/>
  <c r="L12" i="27" s="1"/>
  <c r="K11" i="27"/>
  <c r="J12" i="27"/>
  <c r="P8" i="27" l="1"/>
  <c r="H10" i="27"/>
  <c r="L13" i="27"/>
  <c r="H14" i="32"/>
  <c r="P14" i="32" s="1"/>
  <c r="H13" i="27"/>
  <c r="O13" i="27"/>
  <c r="O15" i="32" s="1"/>
  <c r="K12" i="27"/>
  <c r="K13" i="27" s="1"/>
  <c r="K15" i="32" s="1"/>
  <c r="P11" i="27"/>
  <c r="I15" i="32"/>
  <c r="P10" i="27"/>
  <c r="I14" i="33" s="1"/>
  <c r="P13" i="32"/>
  <c r="J13" i="27"/>
  <c r="J15" i="32" s="1"/>
  <c r="M13" i="27"/>
  <c r="M15" i="32" s="1"/>
  <c r="L15" i="32"/>
  <c r="N15" i="32"/>
  <c r="P13" i="27" l="1"/>
  <c r="P12" i="27"/>
  <c r="I7" i="10"/>
  <c r="S10" i="32"/>
  <c r="I90" i="34" s="1"/>
  <c r="H15" i="32"/>
  <c r="P15" i="32" s="1"/>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E25" i="34" s="1"/>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H18" i="33"/>
  <c r="G18" i="33"/>
  <c r="F18" i="33"/>
  <c r="E18" i="33"/>
  <c r="E25" i="33" s="1"/>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M18" i="10" s="1"/>
  <c r="G8" i="20"/>
  <c r="G7" i="20"/>
  <c r="G6" i="20"/>
  <c r="BB65" i="33" s="1"/>
  <c r="Q18" i="10"/>
  <c r="AD18" i="10"/>
  <c r="AP12" i="20"/>
  <c r="D34" i="20"/>
  <c r="I15" i="33" l="1"/>
  <c r="I18" i="33" s="1"/>
  <c r="I8" i="10"/>
  <c r="AV19" i="10"/>
  <c r="AN19" i="10"/>
  <c r="AL18" i="10"/>
  <c r="AF19" i="10"/>
  <c r="AZ18" i="10"/>
  <c r="F19" i="10"/>
  <c r="J65" i="33"/>
  <c r="F71" i="33"/>
  <c r="AX19" i="10"/>
  <c r="AT19" i="10"/>
  <c r="AH19" i="10"/>
  <c r="P19" i="10"/>
  <c r="J26" i="33"/>
  <c r="J28" i="33" s="1"/>
  <c r="J29" i="33" s="1"/>
  <c r="P26" i="33"/>
  <c r="P28" i="33" s="1"/>
  <c r="P29" i="33" s="1"/>
  <c r="R26" i="33"/>
  <c r="AB26" i="33"/>
  <c r="AH26" i="33"/>
  <c r="AH28" i="33" s="1"/>
  <c r="AN26" i="33"/>
  <c r="AN28" i="33" s="1"/>
  <c r="AP26" i="33"/>
  <c r="O26" i="33"/>
  <c r="O28" i="33" s="1"/>
  <c r="AG40" i="33" s="1"/>
  <c r="AE26" i="33"/>
  <c r="AE28" i="33" s="1"/>
  <c r="AT56" i="33" s="1"/>
  <c r="AT65" i="33"/>
  <c r="I26" i="34"/>
  <c r="I28" i="34" s="1"/>
  <c r="K26" i="34"/>
  <c r="K28" i="34" s="1"/>
  <c r="K29" i="34" s="1"/>
  <c r="S26" i="34"/>
  <c r="Y26" i="34"/>
  <c r="AA26" i="34"/>
  <c r="AA28" i="34" s="1"/>
  <c r="AG26" i="34"/>
  <c r="AG28" i="34" s="1"/>
  <c r="AI26" i="34"/>
  <c r="AQ26" i="34"/>
  <c r="AW26" i="34"/>
  <c r="AW28" i="34" s="1"/>
  <c r="S69" i="33"/>
  <c r="BB18" i="10"/>
  <c r="AV18" i="10"/>
  <c r="AJ18" i="10"/>
  <c r="U18" i="10"/>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BA18" i="10"/>
  <c r="AW18" i="10"/>
  <c r="AU18" i="10"/>
  <c r="AK18" i="10"/>
  <c r="AG18" i="10"/>
  <c r="AC18" i="10"/>
  <c r="R18" i="10"/>
  <c r="N18" i="10"/>
  <c r="L18" i="10"/>
  <c r="AZ65" i="34"/>
  <c r="AX71" i="34"/>
  <c r="K71" i="34"/>
  <c r="E69" i="33"/>
  <c r="E26" i="33"/>
  <c r="E28" i="33" s="1"/>
  <c r="AU30" i="33" s="1"/>
  <c r="Q26" i="33"/>
  <c r="U26" i="33"/>
  <c r="AC26" i="33"/>
  <c r="AC28" i="33" s="1"/>
  <c r="AG26" i="33"/>
  <c r="AG28" i="33" s="1"/>
  <c r="AH58" i="33" s="1"/>
  <c r="AO26" i="33"/>
  <c r="AS26" i="33"/>
  <c r="AU26" i="33"/>
  <c r="AW26" i="33"/>
  <c r="AW28" i="33" s="1"/>
  <c r="AW29" i="33" s="1"/>
  <c r="N26" i="33"/>
  <c r="N28" i="33" s="1"/>
  <c r="X26" i="33"/>
  <c r="X28" i="33" s="1"/>
  <c r="AL26" i="33"/>
  <c r="AL28" i="33" s="1"/>
  <c r="F65" i="33"/>
  <c r="W65" i="33"/>
  <c r="AF65" i="33"/>
  <c r="AU65" i="33"/>
  <c r="E67"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P26" i="34"/>
  <c r="P28" i="34" s="1"/>
  <c r="R26" i="34"/>
  <c r="R28" i="34" s="1"/>
  <c r="R29" i="34" s="1"/>
  <c r="T26" i="34"/>
  <c r="T28" i="34" s="1"/>
  <c r="T29" i="34" s="1"/>
  <c r="E67" i="34"/>
  <c r="Q67" i="34"/>
  <c r="AC67" i="34"/>
  <c r="AO67" i="34"/>
  <c r="BA67" i="34"/>
  <c r="X71" i="34"/>
  <c r="AD26" i="34"/>
  <c r="AD28" i="34" s="1"/>
  <c r="AF26" i="34"/>
  <c r="AF28" i="34" s="1"/>
  <c r="AP26" i="34"/>
  <c r="AR26" i="34"/>
  <c r="AR28" i="34" s="1"/>
  <c r="AR29" i="34" s="1"/>
  <c r="AC26" i="34"/>
  <c r="AC28" i="34" s="1"/>
  <c r="AC29" i="34" s="1"/>
  <c r="O26" i="34"/>
  <c r="W26" i="34"/>
  <c r="AM26" i="34"/>
  <c r="AM28" i="34" s="1"/>
  <c r="AM29" i="34" s="1"/>
  <c r="AU26" i="34"/>
  <c r="AU28" i="34" s="1"/>
  <c r="AU29" i="34" s="1"/>
  <c r="X26" i="34"/>
  <c r="X28" i="34" s="1"/>
  <c r="AN26" i="34"/>
  <c r="AN28" i="34" s="1"/>
  <c r="AX39" i="33"/>
  <c r="G26" i="33"/>
  <c r="G28" i="33" s="1"/>
  <c r="AS32" i="33" s="1"/>
  <c r="AU28" i="33"/>
  <c r="AU29" i="33" s="1"/>
  <c r="BA69" i="34"/>
  <c r="BA69" i="33"/>
  <c r="AO69" i="34"/>
  <c r="AO69" i="33"/>
  <c r="AC69" i="34"/>
  <c r="AC69" i="33"/>
  <c r="Q69" i="34"/>
  <c r="Q69" i="33"/>
  <c r="E16" i="10"/>
  <c r="AW56"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AX18" i="10"/>
  <c r="AI18" i="10"/>
  <c r="P18" i="10"/>
  <c r="AR19" i="10"/>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G18" i="10"/>
  <c r="S18" i="10"/>
  <c r="AE18" i="10"/>
  <c r="AQ18" i="10"/>
  <c r="BC18" i="10"/>
  <c r="H18" i="10"/>
  <c r="T18" i="10"/>
  <c r="AF18" i="10"/>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J18" i="10"/>
  <c r="V18" i="10"/>
  <c r="AH18" i="10"/>
  <c r="AT18" i="10"/>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O18" i="10"/>
  <c r="AA18" i="10"/>
  <c r="AM18" i="10"/>
  <c r="AY18" i="10"/>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I58" i="33"/>
  <c r="AD68" i="33"/>
  <c r="AZ69" i="33"/>
  <c r="AJ70" i="33"/>
  <c r="AD71" i="33"/>
  <c r="Z72" i="33"/>
  <c r="AV26" i="34"/>
  <c r="P65" i="34"/>
  <c r="AJ68" i="34"/>
  <c r="AJ69" i="34"/>
  <c r="AK70" i="34"/>
  <c r="AK71" i="34"/>
  <c r="AQ72" i="34"/>
  <c r="Y69" i="33"/>
  <c r="Y69" i="34"/>
  <c r="BC68" i="33"/>
  <c r="W69" i="33"/>
  <c r="AS18" i="10"/>
  <c r="AD19" i="10"/>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Z18" i="10"/>
  <c r="I18" i="10"/>
  <c r="Z19" i="10"/>
  <c r="R65" i="33"/>
  <c r="AN65" i="33"/>
  <c r="AE68" i="33"/>
  <c r="AL70" i="33"/>
  <c r="AE71" i="33"/>
  <c r="AA72" i="33"/>
  <c r="Q65" i="34"/>
  <c r="AK68" i="34"/>
  <c r="AK69" i="34"/>
  <c r="AL70" i="34"/>
  <c r="AL71" i="34"/>
  <c r="AR72" i="34"/>
  <c r="AF26" i="33"/>
  <c r="AU69" i="34"/>
  <c r="AU69" i="33"/>
  <c r="K18" i="10"/>
  <c r="AH69" i="34"/>
  <c r="AH69" i="33"/>
  <c r="F18" i="10"/>
  <c r="Y26" i="33"/>
  <c r="T65" i="33"/>
  <c r="AO65" i="33"/>
  <c r="AF68" i="33"/>
  <c r="J70" i="33"/>
  <c r="AT70" i="33"/>
  <c r="AF71" i="33"/>
  <c r="AB72" i="33"/>
  <c r="R65" i="34"/>
  <c r="AV68" i="34"/>
  <c r="AV69" i="34"/>
  <c r="AW70" i="34"/>
  <c r="BD72" i="34"/>
  <c r="AW69" i="33"/>
  <c r="T26" i="33"/>
  <c r="T28" i="33" s="1"/>
  <c r="AU45" i="33" s="1"/>
  <c r="G19" i="10"/>
  <c r="BC71" i="34"/>
  <c r="AQ71" i="34"/>
  <c r="BB71" i="34"/>
  <c r="AP71" i="34"/>
  <c r="AD71" i="34"/>
  <c r="R71" i="34"/>
  <c r="F71" i="34"/>
  <c r="AW71" i="34"/>
  <c r="AI71" i="34"/>
  <c r="V71" i="34"/>
  <c r="I71" i="34"/>
  <c r="BA71" i="33"/>
  <c r="AO71" i="33"/>
  <c r="AC71" i="33"/>
  <c r="Q71" i="33"/>
  <c r="E71" i="33"/>
  <c r="K19" i="10"/>
  <c r="AJ19" i="10"/>
  <c r="N19" i="10"/>
  <c r="AL19" i="10"/>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R19" i="10"/>
  <c r="AP19" i="10"/>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AB19" i="10"/>
  <c r="AZ19" i="10"/>
  <c r="W26" i="33"/>
  <c r="W28" i="33" s="1"/>
  <c r="AG48" i="33" s="1"/>
  <c r="Q65" i="33"/>
  <c r="AR18" i="10"/>
  <c r="BD19" i="10"/>
  <c r="U65" i="33"/>
  <c r="AP65" i="33"/>
  <c r="AH68" i="33"/>
  <c r="K70" i="33"/>
  <c r="AU70" i="33"/>
  <c r="AP71" i="33"/>
  <c r="AL72" i="33"/>
  <c r="AB65" i="34"/>
  <c r="AW68" i="34"/>
  <c r="AW69" i="34"/>
  <c r="AX70" i="34"/>
  <c r="AY71" i="34"/>
  <c r="BB68" i="34"/>
  <c r="AP68" i="34"/>
  <c r="AU68" i="34"/>
  <c r="AH68" i="34"/>
  <c r="V68" i="34"/>
  <c r="J68" i="34"/>
  <c r="BA68" i="33"/>
  <c r="AO68" i="33"/>
  <c r="AC68" i="33"/>
  <c r="Q68" i="33"/>
  <c r="E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S68" i="33"/>
  <c r="AI69" i="33"/>
  <c r="AB18" i="10"/>
  <c r="AT69" i="34"/>
  <c r="AT69" i="33"/>
  <c r="AB69" i="33"/>
  <c r="AM66" i="33"/>
  <c r="AP18" i="10"/>
  <c r="Y18" i="10"/>
  <c r="X19" i="10"/>
  <c r="E18" i="10"/>
  <c r="AO18" i="10"/>
  <c r="X18" i="10"/>
  <c r="V19" i="10"/>
  <c r="BD18" i="10"/>
  <c r="AN18" i="10"/>
  <c r="W18" i="10"/>
  <c r="BB19" i="10"/>
  <c r="T19" i="10"/>
  <c r="R39" i="33"/>
  <c r="V65" i="33"/>
  <c r="AR65" i="33"/>
  <c r="F68" i="33"/>
  <c r="AP68" i="33"/>
  <c r="O69" i="33"/>
  <c r="L70" i="33"/>
  <c r="AV70" i="33"/>
  <c r="AQ71" i="33"/>
  <c r="AM72" i="33"/>
  <c r="AC65" i="34"/>
  <c r="AX68" i="34"/>
  <c r="AY69" i="34"/>
  <c r="AY70" i="34"/>
  <c r="AZ71" i="34"/>
  <c r="AX69" i="34"/>
  <c r="AL69" i="34"/>
  <c r="Z69" i="34"/>
  <c r="N69" i="34"/>
  <c r="V26" i="33"/>
  <c r="AT26" i="33"/>
  <c r="AT28" i="33" s="1"/>
  <c r="M67" i="33"/>
  <c r="Y67" i="33"/>
  <c r="AK67" i="33"/>
  <c r="AW67" i="33"/>
  <c r="J26" i="34"/>
  <c r="J28" i="34" s="1"/>
  <c r="J29" i="34" s="1"/>
  <c r="V26" i="34"/>
  <c r="AH26" i="34"/>
  <c r="AH28" i="34" s="1"/>
  <c r="AT26" i="34"/>
  <c r="AT28" i="34" s="1"/>
  <c r="AT29" i="34" s="1"/>
  <c r="M26" i="34"/>
  <c r="M28" i="34" s="1"/>
  <c r="M29" i="34" s="1"/>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AJ26" i="33"/>
  <c r="AJ28" i="33" s="1"/>
  <c r="AV26" i="33"/>
  <c r="F67" i="33"/>
  <c r="R67" i="33"/>
  <c r="AD67" i="33"/>
  <c r="AP67" i="33"/>
  <c r="BB67" i="33"/>
  <c r="K67" i="34"/>
  <c r="W67" i="34"/>
  <c r="AI67" i="34"/>
  <c r="AU67" i="34"/>
  <c r="E69" i="34"/>
  <c r="M26" i="33"/>
  <c r="M28" i="33" s="1"/>
  <c r="M29" i="33" s="1"/>
  <c r="AK26" i="33"/>
  <c r="AK28" i="33" s="1"/>
  <c r="AB26" i="34"/>
  <c r="AB28" i="34" s="1"/>
  <c r="AB29" i="34" s="1"/>
  <c r="AE26" i="34"/>
  <c r="L67" i="34"/>
  <c r="X67" i="34"/>
  <c r="AJ67" i="34"/>
  <c r="AV67" i="34"/>
  <c r="AF69" i="34"/>
  <c r="AS69" i="34"/>
  <c r="Z26" i="33"/>
  <c r="Z28" i="33" s="1"/>
  <c r="Z29" i="33" s="1"/>
  <c r="Q26" i="34"/>
  <c r="Q28" i="34" s="1"/>
  <c r="AO26" i="34"/>
  <c r="M67" i="34"/>
  <c r="Y67" i="34"/>
  <c r="AK67" i="34"/>
  <c r="AW67" i="34"/>
  <c r="G69" i="34"/>
  <c r="T69" i="34"/>
  <c r="AG69" i="34"/>
  <c r="AD26" i="33"/>
  <c r="AD28" i="33" s="1"/>
  <c r="AV55" i="33" s="1"/>
  <c r="I67" i="33"/>
  <c r="U67" i="33"/>
  <c r="AG67" i="33"/>
  <c r="AS67" i="33"/>
  <c r="U26" i="34"/>
  <c r="U28" i="34" s="1"/>
  <c r="U29" i="34" s="1"/>
  <c r="AS26" i="34"/>
  <c r="N67" i="34"/>
  <c r="Z67" i="34"/>
  <c r="AL67" i="34"/>
  <c r="AX67" i="34"/>
  <c r="H69" i="34"/>
  <c r="U69" i="34"/>
  <c r="E26" i="34"/>
  <c r="E28" i="34" s="1"/>
  <c r="E29" i="34" s="1"/>
  <c r="G26" i="34"/>
  <c r="G28" i="34" s="1"/>
  <c r="C9" i="34"/>
  <c r="AP28" i="34"/>
  <c r="Y28" i="34"/>
  <c r="Y29" i="34" s="1"/>
  <c r="AO28" i="34"/>
  <c r="V28" i="34"/>
  <c r="O28" i="34"/>
  <c r="O29" i="34" s="1"/>
  <c r="W28" i="34"/>
  <c r="W29" i="34" s="1"/>
  <c r="AE28" i="34"/>
  <c r="AE29" i="34" s="1"/>
  <c r="BA57" i="34"/>
  <c r="AK57" i="34"/>
  <c r="BB57" i="34"/>
  <c r="AT57" i="34"/>
  <c r="AU57" i="34"/>
  <c r="BD57" i="34"/>
  <c r="AV57" i="34"/>
  <c r="AN57" i="34"/>
  <c r="AG57" i="34"/>
  <c r="AP57" i="34"/>
  <c r="AH57" i="34"/>
  <c r="AY57" i="34"/>
  <c r="AZ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P29" i="34"/>
  <c r="X29" i="34"/>
  <c r="AF29" i="34"/>
  <c r="S28" i="34"/>
  <c r="S29" i="34" s="1"/>
  <c r="AI28" i="34"/>
  <c r="AQ28" i="34"/>
  <c r="AQ29" i="34" s="1"/>
  <c r="F26" i="33"/>
  <c r="F28" i="33" s="1"/>
  <c r="AD31" i="33" s="1"/>
  <c r="AV28" i="33"/>
  <c r="BD54" i="33"/>
  <c r="AV54" i="33"/>
  <c r="AN54" i="33"/>
  <c r="AF54" i="33"/>
  <c r="AW54" i="33"/>
  <c r="AO54" i="33"/>
  <c r="AG54" i="33"/>
  <c r="AX54" i="33"/>
  <c r="AP54" i="33"/>
  <c r="AH54" i="33"/>
  <c r="AY54" i="33"/>
  <c r="AQ54" i="33"/>
  <c r="AI54" i="33"/>
  <c r="BB54" i="33"/>
  <c r="AT54" i="33"/>
  <c r="AL54" i="33"/>
  <c r="AD54" i="33"/>
  <c r="BC54" i="33"/>
  <c r="AU54" i="33"/>
  <c r="AM54" i="33"/>
  <c r="AE54" i="33"/>
  <c r="AK54" i="33"/>
  <c r="AR54" i="33"/>
  <c r="BA54" i="33"/>
  <c r="AZ54" i="33"/>
  <c r="AJ54" i="33"/>
  <c r="AS54" i="33"/>
  <c r="AF28" i="33"/>
  <c r="AF29" i="33" s="1"/>
  <c r="E62" i="33"/>
  <c r="Y30" i="33"/>
  <c r="X30" i="33"/>
  <c r="AL30" i="33"/>
  <c r="AC30" i="33"/>
  <c r="AK30" i="33"/>
  <c r="AP28" i="33"/>
  <c r="AW49" i="33"/>
  <c r="AO49" i="33"/>
  <c r="AG49" i="33"/>
  <c r="Y49" i="33"/>
  <c r="AX49" i="33"/>
  <c r="AP49" i="33"/>
  <c r="AH49" i="33"/>
  <c r="Z49" i="33"/>
  <c r="AY49" i="33"/>
  <c r="AQ49" i="33"/>
  <c r="AI49" i="33"/>
  <c r="AA49" i="33"/>
  <c r="AZ49" i="33"/>
  <c r="AR49" i="33"/>
  <c r="AJ49" i="33"/>
  <c r="AB49" i="33"/>
  <c r="BC49" i="33"/>
  <c r="AU49" i="33"/>
  <c r="AM49" i="33"/>
  <c r="AE49" i="33"/>
  <c r="BD49" i="33"/>
  <c r="AV49" i="33"/>
  <c r="AN49" i="33"/>
  <c r="AF49" i="33"/>
  <c r="BC45" i="33"/>
  <c r="AM45" i="33"/>
  <c r="AE45" i="33"/>
  <c r="W45" i="33"/>
  <c r="BD45" i="33"/>
  <c r="AV45" i="33"/>
  <c r="AN45" i="33"/>
  <c r="X45" i="33"/>
  <c r="AW45" i="33"/>
  <c r="AO45" i="33"/>
  <c r="AG45" i="33"/>
  <c r="Y45" i="33"/>
  <c r="AX45" i="33"/>
  <c r="AH45" i="33"/>
  <c r="Z45" i="33"/>
  <c r="BA45" i="33"/>
  <c r="AS45" i="33"/>
  <c r="AK45" i="33"/>
  <c r="AC45" i="33"/>
  <c r="BB45" i="33"/>
  <c r="AT45" i="33"/>
  <c r="AL45" i="33"/>
  <c r="AD45" i="33"/>
  <c r="V45" i="33"/>
  <c r="AU32" i="33"/>
  <c r="O32" i="33"/>
  <c r="AV32" i="33"/>
  <c r="AF32" i="33"/>
  <c r="AW32" i="33"/>
  <c r="AG32" i="33"/>
  <c r="AP32" i="33"/>
  <c r="Z32" i="33"/>
  <c r="J32" i="33"/>
  <c r="V32" i="33"/>
  <c r="R28" i="33"/>
  <c r="AT39" i="33"/>
  <c r="AL39" i="33"/>
  <c r="AD39" i="33"/>
  <c r="BC39" i="33"/>
  <c r="AU39" i="33"/>
  <c r="AE39" i="33"/>
  <c r="W39" i="33"/>
  <c r="O39" i="33"/>
  <c r="AV39" i="33"/>
  <c r="AN39" i="33"/>
  <c r="X39" i="33"/>
  <c r="P39" i="33"/>
  <c r="AW39" i="33"/>
  <c r="AG39" i="33"/>
  <c r="Y39" i="33"/>
  <c r="AZ39" i="33"/>
  <c r="AR39" i="33"/>
  <c r="AJ39" i="33"/>
  <c r="T39" i="33"/>
  <c r="BA39" i="33"/>
  <c r="AK39" i="33"/>
  <c r="AC39" i="33"/>
  <c r="U39" i="33"/>
  <c r="AC40" i="33"/>
  <c r="U40" i="33"/>
  <c r="AM40" i="33"/>
  <c r="W40" i="33"/>
  <c r="AQ40" i="33"/>
  <c r="AA40" i="33"/>
  <c r="AK56" i="33"/>
  <c r="AF56" i="33"/>
  <c r="U32" i="33"/>
  <c r="T29" i="33"/>
  <c r="AJ29" i="33"/>
  <c r="P33" i="33"/>
  <c r="S26" i="33"/>
  <c r="AA26" i="33"/>
  <c r="AQ26" i="33"/>
  <c r="AM33" i="33"/>
  <c r="AA45" i="33"/>
  <c r="BA48" i="33"/>
  <c r="AS28" i="33"/>
  <c r="AS29" i="33" s="1"/>
  <c r="AI32" i="33"/>
  <c r="I33" i="33"/>
  <c r="AF33" i="33"/>
  <c r="AA39" i="33"/>
  <c r="AZ45" i="33"/>
  <c r="V28" i="33"/>
  <c r="V29" i="33" s="1"/>
  <c r="AN29" i="33"/>
  <c r="AC32" i="33"/>
  <c r="AE33" i="33"/>
  <c r="Z39" i="33"/>
  <c r="AY45" i="33"/>
  <c r="AS49" i="33"/>
  <c r="AO48" i="33"/>
  <c r="AY48" i="33"/>
  <c r="AB48" i="33"/>
  <c r="AN48" i="33"/>
  <c r="X33" i="33"/>
  <c r="AQ45" i="33"/>
  <c r="AK49" i="33"/>
  <c r="AR32" i="33"/>
  <c r="AD49" i="33"/>
  <c r="U28" i="33"/>
  <c r="U29" i="33" s="1"/>
  <c r="AM29" i="33"/>
  <c r="AB32" i="33"/>
  <c r="AY39" i="33"/>
  <c r="AR45" i="33"/>
  <c r="AL49" i="33"/>
  <c r="AC29" i="33"/>
  <c r="H29" i="33"/>
  <c r="AQ32" i="33"/>
  <c r="AU33" i="33"/>
  <c r="AI45" i="33"/>
  <c r="AC49" i="33"/>
  <c r="AP58" i="33"/>
  <c r="AI39" i="33"/>
  <c r="AB45" i="33"/>
  <c r="BB49" i="33"/>
  <c r="BA49" i="33"/>
  <c r="AY33" i="33"/>
  <c r="AI33" i="33"/>
  <c r="AA33" i="33"/>
  <c r="K33" i="33"/>
  <c r="AZ33" i="33"/>
  <c r="AR33" i="33"/>
  <c r="AB33" i="33"/>
  <c r="T33" i="33"/>
  <c r="BA33" i="33"/>
  <c r="AK33" i="33"/>
  <c r="AC33" i="33"/>
  <c r="M33" i="33"/>
  <c r="AS33" i="33"/>
  <c r="AL33" i="33"/>
  <c r="AD33" i="33"/>
  <c r="V33" i="33"/>
  <c r="AW33" i="33"/>
  <c r="AO33" i="33"/>
  <c r="AX33" i="33"/>
  <c r="AP33" i="33"/>
  <c r="AH33" i="33"/>
  <c r="R33" i="33"/>
  <c r="J33" i="33"/>
  <c r="AL58" i="33"/>
  <c r="BC58" i="33"/>
  <c r="AR58" i="33"/>
  <c r="AJ58" i="33"/>
  <c r="W33" i="33"/>
  <c r="AJ45" i="33"/>
  <c r="AK29" i="33"/>
  <c r="AR29" i="33"/>
  <c r="G29" i="33"/>
  <c r="AK32" i="33"/>
  <c r="K26" i="33"/>
  <c r="AI26" i="33"/>
  <c r="N29" i="33"/>
  <c r="AB28" i="33"/>
  <c r="AB29" i="33" s="1"/>
  <c r="X29" i="33"/>
  <c r="O33" i="33"/>
  <c r="AH39" i="33"/>
  <c r="AT49" i="33"/>
  <c r="E19" i="10"/>
  <c r="BC19" i="10"/>
  <c r="BA19" i="10"/>
  <c r="AY19" i="10"/>
  <c r="AW19" i="10"/>
  <c r="AU19" i="10"/>
  <c r="AS19" i="10"/>
  <c r="AQ19" i="10"/>
  <c r="AO19" i="10"/>
  <c r="AM19" i="10"/>
  <c r="AK19" i="10"/>
  <c r="AI19" i="10"/>
  <c r="AG19" i="10"/>
  <c r="AE19" i="10"/>
  <c r="AC19" i="10"/>
  <c r="AA19" i="10"/>
  <c r="Y19" i="10"/>
  <c r="W19" i="10"/>
  <c r="U19" i="10"/>
  <c r="S19" i="10"/>
  <c r="Q19" i="10"/>
  <c r="O19" i="10"/>
  <c r="M19" i="10"/>
  <c r="I19" i="10"/>
  <c r="AQ12" i="20"/>
  <c r="BF12" i="20"/>
  <c r="BC30" i="10" s="1"/>
  <c r="BD12" i="20"/>
  <c r="BA30" i="10" s="1"/>
  <c r="D78" i="20"/>
  <c r="B31" i="20" s="1"/>
  <c r="BG12" i="20"/>
  <c r="BE12" i="20"/>
  <c r="BC12" i="20"/>
  <c r="BA12" i="20"/>
  <c r="AY12" i="20"/>
  <c r="AW12" i="20"/>
  <c r="AU12" i="20"/>
  <c r="AS12" i="20"/>
  <c r="AM30" i="10"/>
  <c r="BB12" i="20"/>
  <c r="AZ12" i="20"/>
  <c r="AX12" i="20"/>
  <c r="AV12" i="20"/>
  <c r="AT12" i="20"/>
  <c r="AR12" i="20"/>
  <c r="L19" i="10"/>
  <c r="J19" i="10"/>
  <c r="H19" i="10"/>
  <c r="I26" i="33" l="1"/>
  <c r="I28" i="33" s="1"/>
  <c r="C9" i="33"/>
  <c r="I29" i="33"/>
  <c r="AF34" i="33"/>
  <c r="AP34" i="33"/>
  <c r="AC34" i="33"/>
  <c r="AT34" i="33"/>
  <c r="AU34" i="33"/>
  <c r="P34" i="33"/>
  <c r="AH34" i="33"/>
  <c r="M34" i="33"/>
  <c r="J34" i="33"/>
  <c r="AE34" i="33"/>
  <c r="AW34" i="33"/>
  <c r="R34" i="33"/>
  <c r="BB34" i="33"/>
  <c r="L34" i="33"/>
  <c r="W34" i="33"/>
  <c r="AB34" i="33"/>
  <c r="AV34" i="33"/>
  <c r="Y34" i="33"/>
  <c r="BA34" i="33"/>
  <c r="AD34" i="33"/>
  <c r="AZ34" i="33"/>
  <c r="AN34" i="33"/>
  <c r="Q34" i="33"/>
  <c r="AK34" i="33"/>
  <c r="V34" i="33"/>
  <c r="AI34" i="33"/>
  <c r="AG34" i="33"/>
  <c r="AR34" i="33"/>
  <c r="L31" i="33"/>
  <c r="AV48" i="33"/>
  <c r="AW48" i="33"/>
  <c r="AN56" i="33"/>
  <c r="AO58" i="33"/>
  <c r="BD48" i="33"/>
  <c r="AR48" i="33"/>
  <c r="AH48" i="33"/>
  <c r="AO56" i="33"/>
  <c r="BD56" i="33"/>
  <c r="BA56" i="33"/>
  <c r="AY40" i="33"/>
  <c r="AU40" i="33"/>
  <c r="AS40" i="33"/>
  <c r="AE29" i="33"/>
  <c r="AW58" i="33"/>
  <c r="AZ55" i="33"/>
  <c r="AC48" i="33"/>
  <c r="AE48" i="33"/>
  <c r="AZ48" i="33"/>
  <c r="AP48" i="33"/>
  <c r="AJ56" i="33"/>
  <c r="AM56" i="33"/>
  <c r="AB40" i="33"/>
  <c r="X40" i="33"/>
  <c r="BC40" i="33"/>
  <c r="BA40" i="33"/>
  <c r="AG29" i="33"/>
  <c r="AH40" i="33"/>
  <c r="AD29" i="33"/>
  <c r="AS56" i="33"/>
  <c r="AO55" i="33"/>
  <c r="BB48" i="33"/>
  <c r="AL48" i="33"/>
  <c r="AM48" i="33"/>
  <c r="AX48" i="33"/>
  <c r="AT48" i="33"/>
  <c r="AZ56" i="33"/>
  <c r="AD40" i="33"/>
  <c r="AO40" i="33"/>
  <c r="AJ48" i="33"/>
  <c r="AX56" i="33"/>
  <c r="AD48" i="33"/>
  <c r="AT58" i="33"/>
  <c r="AN58" i="33"/>
  <c r="AA48" i="33"/>
  <c r="AU56" i="33"/>
  <c r="AJ40" i="33"/>
  <c r="AF40" i="33"/>
  <c r="AK58" i="33"/>
  <c r="BD58" i="33"/>
  <c r="AU55" i="33"/>
  <c r="X48" i="33"/>
  <c r="AU48" i="33"/>
  <c r="AI48" i="33"/>
  <c r="Y48" i="33"/>
  <c r="Q40" i="33"/>
  <c r="W29" i="33"/>
  <c r="AI56" i="33"/>
  <c r="AL56" i="33"/>
  <c r="AZ40" i="33"/>
  <c r="AN40" i="33"/>
  <c r="AL40" i="33"/>
  <c r="V31" i="33"/>
  <c r="AP40" i="33"/>
  <c r="Z48" i="33"/>
  <c r="AS58" i="33"/>
  <c r="AM58" i="33"/>
  <c r="AL55" i="33"/>
  <c r="AF48" i="33"/>
  <c r="BC48" i="33"/>
  <c r="AQ48" i="33"/>
  <c r="AX40" i="33"/>
  <c r="AQ56" i="33"/>
  <c r="S40" i="33"/>
  <c r="BD40" i="33"/>
  <c r="BB40" i="33"/>
  <c r="AX58" i="33"/>
  <c r="X31" i="33"/>
  <c r="BB55" i="33"/>
  <c r="AN33" i="33"/>
  <c r="Y33" i="33"/>
  <c r="Q33" i="33"/>
  <c r="AQ33" i="33"/>
  <c r="AJ33" i="33"/>
  <c r="U33" i="33"/>
  <c r="N33" i="33"/>
  <c r="Z33" i="33"/>
  <c r="AV33" i="33"/>
  <c r="S33" i="33"/>
  <c r="L33" i="33"/>
  <c r="AT33" i="33"/>
  <c r="AG33" i="33"/>
  <c r="H28" i="34"/>
  <c r="H29" i="34"/>
  <c r="AO28" i="33"/>
  <c r="AO29" i="33"/>
  <c r="AG56" i="33"/>
  <c r="AH56" i="33"/>
  <c r="BB56" i="33"/>
  <c r="AV56" i="33"/>
  <c r="AR56" i="33"/>
  <c r="BC56" i="33"/>
  <c r="AY56" i="33"/>
  <c r="AP56" i="33"/>
  <c r="Q28" i="33"/>
  <c r="Q29" i="33" s="1"/>
  <c r="AV28" i="34"/>
  <c r="AV29" i="34"/>
  <c r="AT55" i="33"/>
  <c r="AK55" i="33"/>
  <c r="AN55" i="33"/>
  <c r="AS55" i="33"/>
  <c r="Y28" i="33"/>
  <c r="AH55" i="33"/>
  <c r="BC55" i="33"/>
  <c r="AF55" i="33"/>
  <c r="BA55" i="33"/>
  <c r="AP55" i="33"/>
  <c r="AX55" i="33"/>
  <c r="AE55" i="33"/>
  <c r="AG55" i="33"/>
  <c r="AW55" i="33"/>
  <c r="AJ55" i="33"/>
  <c r="BD55" i="33"/>
  <c r="AI55" i="33"/>
  <c r="AR55" i="33"/>
  <c r="AM55" i="33"/>
  <c r="AA31" i="33"/>
  <c r="R31" i="33"/>
  <c r="AU31" i="33"/>
  <c r="AY31" i="33"/>
  <c r="AM31" i="33"/>
  <c r="L28" i="33"/>
  <c r="AL57" i="34"/>
  <c r="AW57" i="34"/>
  <c r="AQ57" i="34"/>
  <c r="BC57" i="34"/>
  <c r="AI57" i="34"/>
  <c r="AO57" i="34"/>
  <c r="AS57" i="34"/>
  <c r="AM57" i="34"/>
  <c r="AX57" i="34"/>
  <c r="AR57" i="34"/>
  <c r="AQ39" i="33"/>
  <c r="V39" i="33"/>
  <c r="BD39" i="33"/>
  <c r="AO39" i="33"/>
  <c r="AB39" i="33"/>
  <c r="BB39" i="33"/>
  <c r="AM39" i="33"/>
  <c r="AF39" i="33"/>
  <c r="Q39" i="33"/>
  <c r="AS39" i="33"/>
  <c r="S39" i="33"/>
  <c r="AP39" i="33"/>
  <c r="AA34" i="33"/>
  <c r="BA58" i="33"/>
  <c r="AV58" i="33"/>
  <c r="BB58" i="33"/>
  <c r="AY58" i="33"/>
  <c r="N34" i="33"/>
  <c r="U34" i="33"/>
  <c r="Z34" i="33"/>
  <c r="AO34" i="33"/>
  <c r="O34" i="33"/>
  <c r="AW40" i="33"/>
  <c r="R40" i="33"/>
  <c r="AL29" i="33"/>
  <c r="T40" i="33"/>
  <c r="AI40" i="33"/>
  <c r="AV40" i="33"/>
  <c r="V40" i="33"/>
  <c r="AK40" i="33"/>
  <c r="I32" i="33"/>
  <c r="AE32" i="33"/>
  <c r="U45" i="33"/>
  <c r="AP45" i="33"/>
  <c r="AF45" i="33"/>
  <c r="AQ58" i="33"/>
  <c r="Z40" i="33"/>
  <c r="Y40" i="33"/>
  <c r="AZ58" i="33"/>
  <c r="AU58" i="33"/>
  <c r="AL34" i="33"/>
  <c r="AS34" i="33"/>
  <c r="AX34" i="33"/>
  <c r="X34" i="33"/>
  <c r="AM34" i="33"/>
  <c r="S34" i="33"/>
  <c r="T34" i="33"/>
  <c r="AR40" i="33"/>
  <c r="P40" i="33"/>
  <c r="AE40" i="33"/>
  <c r="AT40" i="33"/>
  <c r="AL32" i="33"/>
  <c r="P32" i="33"/>
  <c r="F29" i="33"/>
  <c r="AF31" i="33"/>
  <c r="AW31" i="33"/>
  <c r="P31" i="33"/>
  <c r="AP31" i="33"/>
  <c r="U31" i="33"/>
  <c r="AB31" i="33"/>
  <c r="AI31" i="33"/>
  <c r="AX30" i="33"/>
  <c r="L30" i="33"/>
  <c r="F30" i="33"/>
  <c r="F60" i="33" s="1"/>
  <c r="AG30" i="33"/>
  <c r="Z30" i="33"/>
  <c r="W30" i="33"/>
  <c r="AQ30" i="33"/>
  <c r="AJ30" i="33"/>
  <c r="AA30" i="33"/>
  <c r="U30" i="33"/>
  <c r="V30" i="33"/>
  <c r="R30" i="33"/>
  <c r="H30" i="33"/>
  <c r="AN30" i="33"/>
  <c r="AP30" i="33"/>
  <c r="G30" i="33"/>
  <c r="AM30" i="33"/>
  <c r="AV31" i="33"/>
  <c r="O31" i="33"/>
  <c r="Y31" i="33"/>
  <c r="AE31" i="33"/>
  <c r="G31" i="33"/>
  <c r="Q31" i="33"/>
  <c r="J31" i="33"/>
  <c r="Z31" i="33"/>
  <c r="AX31" i="33"/>
  <c r="N31" i="33"/>
  <c r="AC31" i="33"/>
  <c r="T31" i="33"/>
  <c r="AR31" i="33"/>
  <c r="AK31" i="33"/>
  <c r="AQ31" i="33"/>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76" i="34" s="1"/>
  <c r="AY66" i="33"/>
  <c r="AY76" i="33" s="1"/>
  <c r="AM76" i="34"/>
  <c r="BA66" i="33"/>
  <c r="BA76" i="33" s="1"/>
  <c r="BA66" i="34"/>
  <c r="AN31" i="33"/>
  <c r="AO31" i="33"/>
  <c r="AL31" i="33"/>
  <c r="M31" i="33"/>
  <c r="AY34" i="33"/>
  <c r="K34" i="33"/>
  <c r="AQ34" i="33"/>
  <c r="AJ34" i="33"/>
  <c r="AR66" i="33"/>
  <c r="AR76" i="33" s="1"/>
  <c r="AR66" i="34"/>
  <c r="AR76" i="34" s="1"/>
  <c r="AS28" i="34"/>
  <c r="AS29" i="34" s="1"/>
  <c r="AO66" i="34"/>
  <c r="AO76" i="34" s="1"/>
  <c r="AO66" i="33"/>
  <c r="AO76" i="33" s="1"/>
  <c r="AT66" i="34"/>
  <c r="AT76" i="34" s="1"/>
  <c r="AT66" i="33"/>
  <c r="AT76" i="33" s="1"/>
  <c r="AQ55" i="33"/>
  <c r="AY55" i="33"/>
  <c r="AL50" i="33"/>
  <c r="BA76" i="34"/>
  <c r="AN30" i="10"/>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F61" i="33"/>
  <c r="E63" i="33"/>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AQ30" i="10"/>
  <c r="AU30" i="10"/>
  <c r="AY30" i="10"/>
  <c r="AR30" i="10"/>
  <c r="AV30" i="10"/>
  <c r="AZ30" i="10"/>
  <c r="BD30" i="10"/>
  <c r="D35" i="20"/>
  <c r="D36" i="20" s="1"/>
  <c r="D37" i="20" s="1"/>
  <c r="D38" i="20" s="1"/>
  <c r="D39" i="20" s="1"/>
  <c r="D40" i="20" s="1"/>
  <c r="AO30" i="10"/>
  <c r="AS30" i="10"/>
  <c r="AW30" i="10"/>
  <c r="AP30" i="10"/>
  <c r="AT30" i="10"/>
  <c r="AX30" i="10"/>
  <c r="BB30"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E15"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E13" i="10"/>
  <c r="E64" i="33" l="1"/>
  <c r="F62" i="33"/>
  <c r="G61" i="33" s="1"/>
  <c r="AR37" i="33"/>
  <c r="AC37" i="33"/>
  <c r="V37" i="33"/>
  <c r="AX37" i="33"/>
  <c r="AM37" i="33"/>
  <c r="AV37" i="33"/>
  <c r="AY37" i="33"/>
  <c r="AJ37" i="33"/>
  <c r="N37" i="33"/>
  <c r="AP37" i="33"/>
  <c r="P37" i="33"/>
  <c r="U37" i="33"/>
  <c r="BD37" i="33"/>
  <c r="AI37" i="33"/>
  <c r="T37" i="33"/>
  <c r="BB37" i="33"/>
  <c r="AO37" i="33"/>
  <c r="Z37" i="33"/>
  <c r="AE37" i="33"/>
  <c r="AS37" i="33"/>
  <c r="AG37" i="33"/>
  <c r="X37" i="33"/>
  <c r="AQ37" i="33"/>
  <c r="AK37" i="33"/>
  <c r="AN37" i="33"/>
  <c r="R37" i="33"/>
  <c r="AB37" i="33"/>
  <c r="AF37" i="33"/>
  <c r="Y37" i="33"/>
  <c r="AA37" i="33"/>
  <c r="M37" i="33"/>
  <c r="Q37" i="33"/>
  <c r="AU37" i="33"/>
  <c r="O37" i="33"/>
  <c r="AL37" i="33"/>
  <c r="BC37" i="33"/>
  <c r="AD37" i="33"/>
  <c r="BA37" i="33"/>
  <c r="S37" i="33"/>
  <c r="AT37" i="33"/>
  <c r="AH37" i="33"/>
  <c r="AZ37" i="33"/>
  <c r="W37" i="33"/>
  <c r="AW37" i="33"/>
  <c r="Z50" i="33"/>
  <c r="AJ50" i="33"/>
  <c r="AV50" i="33"/>
  <c r="AI50" i="33"/>
  <c r="AS50" i="33"/>
  <c r="AW50" i="33"/>
  <c r="AH50" i="33"/>
  <c r="BA50" i="33"/>
  <c r="AG50" i="33"/>
  <c r="AY50" i="33"/>
  <c r="AK50" i="33"/>
  <c r="AR50" i="33"/>
  <c r="AP50" i="33"/>
  <c r="AO50" i="33"/>
  <c r="AD50" i="33"/>
  <c r="BC50" i="33"/>
  <c r="AU50" i="33"/>
  <c r="AQ50" i="33"/>
  <c r="AC50" i="33"/>
  <c r="AM50" i="33"/>
  <c r="BD50" i="33"/>
  <c r="AZ50" i="33"/>
  <c r="AF50" i="33"/>
  <c r="BB50" i="33"/>
  <c r="AA50" i="33"/>
  <c r="AN50" i="33"/>
  <c r="AX50" i="33"/>
  <c r="AB50" i="33"/>
  <c r="J60" i="33"/>
  <c r="AY42" i="33"/>
  <c r="BB42" i="33"/>
  <c r="AM42" i="33"/>
  <c r="X42" i="33"/>
  <c r="AJ42" i="33"/>
  <c r="U42" i="33"/>
  <c r="AQ42" i="33"/>
  <c r="AD42" i="33"/>
  <c r="BD42" i="33"/>
  <c r="AG42" i="33"/>
  <c r="BA42" i="33"/>
  <c r="AE42" i="33"/>
  <c r="Y42" i="33"/>
  <c r="AC42" i="33"/>
  <c r="W42" i="33"/>
  <c r="AZ42" i="33"/>
  <c r="R42" i="33"/>
  <c r="AF42" i="33"/>
  <c r="AP42" i="33"/>
  <c r="BC42" i="33"/>
  <c r="AS42" i="33"/>
  <c r="Z42" i="33"/>
  <c r="AU42" i="33"/>
  <c r="AK42" i="33"/>
  <c r="V42" i="33"/>
  <c r="AT42" i="33"/>
  <c r="AV42" i="33"/>
  <c r="AR42" i="33"/>
  <c r="AH42" i="33"/>
  <c r="AX42" i="33"/>
  <c r="AL42" i="33"/>
  <c r="AN42" i="33"/>
  <c r="AB42" i="33"/>
  <c r="S42" i="33"/>
  <c r="AI42" i="33"/>
  <c r="T42" i="33"/>
  <c r="AW42" i="33"/>
  <c r="AA42" i="33"/>
  <c r="AO42" i="33"/>
  <c r="AE50" i="33"/>
  <c r="G60" i="33"/>
  <c r="AT50" i="33"/>
  <c r="L29" i="33"/>
  <c r="Y29" i="33"/>
  <c r="AI33" i="34"/>
  <c r="AI60" i="34" s="1"/>
  <c r="AB33" i="34"/>
  <c r="U33" i="34"/>
  <c r="AU33" i="34"/>
  <c r="AF33" i="34"/>
  <c r="Q33" i="34"/>
  <c r="Q60" i="34" s="1"/>
  <c r="J33" i="34"/>
  <c r="J60" i="34" s="1"/>
  <c r="T33" i="34"/>
  <c r="T60" i="34" s="1"/>
  <c r="M33" i="34"/>
  <c r="AM33" i="34"/>
  <c r="X33" i="34"/>
  <c r="AA33" i="34"/>
  <c r="I33" i="34"/>
  <c r="I60" i="34" s="1"/>
  <c r="K33" i="34"/>
  <c r="K60" i="34" s="1"/>
  <c r="BA33" i="34"/>
  <c r="BA60" i="34" s="1"/>
  <c r="AL33" i="34"/>
  <c r="W33" i="34"/>
  <c r="AW33" i="34"/>
  <c r="AP33" i="34"/>
  <c r="L33" i="34"/>
  <c r="L60" i="34" s="1"/>
  <c r="N33" i="34"/>
  <c r="N60" i="34" s="1"/>
  <c r="AG33" i="34"/>
  <c r="AG60" i="34" s="1"/>
  <c r="AS33" i="34"/>
  <c r="Y33" i="34"/>
  <c r="AR33" i="34"/>
  <c r="P33" i="34"/>
  <c r="AJ33" i="34"/>
  <c r="AJ60" i="34" s="1"/>
  <c r="V33" i="34"/>
  <c r="V60" i="34" s="1"/>
  <c r="AO33" i="34"/>
  <c r="AO60" i="34" s="1"/>
  <c r="AY33" i="34"/>
  <c r="AE33" i="34"/>
  <c r="AQ33" i="34"/>
  <c r="AK33" i="34"/>
  <c r="O33" i="34"/>
  <c r="AX33" i="34"/>
  <c r="AZ33" i="34"/>
  <c r="AZ60" i="34" s="1"/>
  <c r="AT33" i="34"/>
  <c r="Z33" i="34"/>
  <c r="AD33" i="34"/>
  <c r="S33" i="34"/>
  <c r="AC33" i="34"/>
  <c r="AC60" i="34" s="1"/>
  <c r="AV33" i="34"/>
  <c r="AV60" i="34" s="1"/>
  <c r="AH33" i="34"/>
  <c r="AH60" i="34" s="1"/>
  <c r="AN33" i="34"/>
  <c r="R33" i="34"/>
  <c r="I60" i="33"/>
  <c r="H60" i="33"/>
  <c r="K60" i="33"/>
  <c r="G60" i="34"/>
  <c r="R60" i="34"/>
  <c r="AW60" i="34"/>
  <c r="O60" i="34"/>
  <c r="BC60" i="34"/>
  <c r="U60" i="34"/>
  <c r="AR60" i="34"/>
  <c r="Z60" i="34"/>
  <c r="E63" i="34"/>
  <c r="E64" i="34" s="1"/>
  <c r="F61" i="34"/>
  <c r="BB60" i="34"/>
  <c r="AT60" i="34"/>
  <c r="AB60" i="34"/>
  <c r="Y60" i="34"/>
  <c r="AN60" i="34"/>
  <c r="BD60" i="34"/>
  <c r="AL60" i="34"/>
  <c r="AQ60" i="34"/>
  <c r="AF60" i="34"/>
  <c r="AU60" i="34"/>
  <c r="AY60" i="34"/>
  <c r="AD60" i="34"/>
  <c r="X60" i="34"/>
  <c r="AM60" i="34"/>
  <c r="M60" i="34"/>
  <c r="AS60" i="34"/>
  <c r="AA60" i="34"/>
  <c r="AX60" i="34"/>
  <c r="P60" i="34"/>
  <c r="AE60" i="34"/>
  <c r="AK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BD36" i="33"/>
  <c r="AV36" i="33"/>
  <c r="AN36" i="33"/>
  <c r="AF36" i="33"/>
  <c r="X36" i="33"/>
  <c r="X60" i="33" s="1"/>
  <c r="P36" i="33"/>
  <c r="AW36" i="33"/>
  <c r="AO36" i="33"/>
  <c r="AG36" i="33"/>
  <c r="Y36" i="33"/>
  <c r="Q36" i="33"/>
  <c r="AX36" i="33"/>
  <c r="AP36" i="33"/>
  <c r="AH36" i="33"/>
  <c r="Z36" i="33"/>
  <c r="R36" i="33"/>
  <c r="BA36" i="33"/>
  <c r="AS36" i="33"/>
  <c r="AK36" i="33"/>
  <c r="AC36" i="33"/>
  <c r="U36" i="33"/>
  <c r="M36" i="33"/>
  <c r="M60" i="33" s="1"/>
  <c r="BB36" i="33"/>
  <c r="AT36" i="33"/>
  <c r="AL36" i="33"/>
  <c r="AD36" i="33"/>
  <c r="V36" i="33"/>
  <c r="V60" i="33" s="1"/>
  <c r="N36" i="33"/>
  <c r="N60" i="33" s="1"/>
  <c r="AJ36" i="33"/>
  <c r="AQ36" i="33"/>
  <c r="AZ36" i="33"/>
  <c r="T36" i="33"/>
  <c r="AR36" i="33"/>
  <c r="AY36" i="33"/>
  <c r="AA36" i="33"/>
  <c r="AB36" i="33"/>
  <c r="AI36" i="33"/>
  <c r="L36" i="33"/>
  <c r="L60" i="33" s="1"/>
  <c r="S36" i="33"/>
  <c r="AA29" i="33"/>
  <c r="D41" i="20"/>
  <c r="H12" i="2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E12" i="10"/>
  <c r="F20" i="10"/>
  <c r="G62" i="33" l="1"/>
  <c r="H61" i="33" s="1"/>
  <c r="F63" i="33"/>
  <c r="F64" i="33" s="1"/>
  <c r="AG60" i="33"/>
  <c r="AR60" i="33"/>
  <c r="AK60" i="33"/>
  <c r="S60" i="33"/>
  <c r="Q60" i="33"/>
  <c r="R60" i="33"/>
  <c r="AA60" i="33"/>
  <c r="AW60" i="33"/>
  <c r="O60" i="33"/>
  <c r="P60" i="33"/>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E30" i="10"/>
  <c r="E20" i="10"/>
  <c r="BD20" i="10"/>
  <c r="BC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63" i="34" l="1"/>
  <c r="F64" i="34" s="1"/>
  <c r="H63" i="33"/>
  <c r="H64" i="33" s="1"/>
  <c r="F66" i="34"/>
  <c r="F76" i="34" s="1"/>
  <c r="F66" i="33"/>
  <c r="F76" i="33" s="1"/>
  <c r="F77" i="33" s="1"/>
  <c r="F80" i="33" s="1"/>
  <c r="F81" i="33" s="1"/>
  <c r="G62" i="34"/>
  <c r="H61" i="34" s="1"/>
  <c r="I62" i="33"/>
  <c r="J61" i="33" s="1"/>
  <c r="D43" i="20"/>
  <c r="J12" i="20"/>
  <c r="F30" i="10"/>
  <c r="F14" i="10" s="1"/>
  <c r="BC14" i="10"/>
  <c r="AY14" i="10"/>
  <c r="AW14" i="10"/>
  <c r="AU14" i="10"/>
  <c r="AS14" i="10"/>
  <c r="AQ14" i="10"/>
  <c r="AO14" i="10"/>
  <c r="AM14" i="10"/>
  <c r="E14" i="10"/>
  <c r="BA14" i="10"/>
  <c r="BD14" i="10"/>
  <c r="BB14" i="10"/>
  <c r="AZ14" i="10"/>
  <c r="AX14" i="10"/>
  <c r="AV14" i="10"/>
  <c r="AT14" i="10"/>
  <c r="AR14" i="10"/>
  <c r="AP14" i="10"/>
  <c r="AN14" i="10"/>
  <c r="F77" i="34" l="1"/>
  <c r="F80" i="34" s="1"/>
  <c r="F81" i="34" s="1"/>
  <c r="G66" i="34"/>
  <c r="G76" i="34" s="1"/>
  <c r="G66" i="33"/>
  <c r="G76" i="33" s="1"/>
  <c r="G77" i="33" s="1"/>
  <c r="G80" i="33" s="1"/>
  <c r="G81" i="33" s="1"/>
  <c r="I63" i="33"/>
  <c r="I64" i="33" s="1"/>
  <c r="G63" i="34"/>
  <c r="G64" i="34" s="1"/>
  <c r="H62" i="34"/>
  <c r="I61" i="34" s="1"/>
  <c r="J62" i="33"/>
  <c r="K61" i="33" s="1"/>
  <c r="D44" i="20"/>
  <c r="K12" i="20"/>
  <c r="G30" i="10"/>
  <c r="G14" i="10" s="1"/>
  <c r="BD17" i="10"/>
  <c r="BC17" i="10"/>
  <c r="BB17" i="10"/>
  <c r="BA17" i="10"/>
  <c r="AZ17" i="10"/>
  <c r="AY17" i="10"/>
  <c r="AX17"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G77" i="34" l="1"/>
  <c r="G80" i="34" s="1"/>
  <c r="G81" i="34" s="1"/>
  <c r="J63" i="33"/>
  <c r="J64" i="33" s="1"/>
  <c r="H63" i="34"/>
  <c r="H64" i="34" s="1"/>
  <c r="H66" i="33"/>
  <c r="H76" i="33" s="1"/>
  <c r="H77" i="33" s="1"/>
  <c r="H80" i="33" s="1"/>
  <c r="H81" i="33" s="1"/>
  <c r="H66" i="34"/>
  <c r="H76" i="34" s="1"/>
  <c r="I62" i="34"/>
  <c r="J61" i="34" s="1"/>
  <c r="K62" i="33"/>
  <c r="L61" i="33" s="1"/>
  <c r="D45" i="20"/>
  <c r="L12" i="20"/>
  <c r="H30" i="10"/>
  <c r="H14" i="10" s="1"/>
  <c r="H24" i="10" s="1"/>
  <c r="F24" i="10"/>
  <c r="G24" i="10"/>
  <c r="AM24" i="10"/>
  <c r="AN24" i="10"/>
  <c r="AO24" i="10"/>
  <c r="AP24" i="10"/>
  <c r="AQ24" i="10"/>
  <c r="AR24" i="10"/>
  <c r="AS24" i="10"/>
  <c r="AT24" i="10"/>
  <c r="AU24" i="10"/>
  <c r="AV24" i="10"/>
  <c r="AW24" i="10"/>
  <c r="AX24" i="10"/>
  <c r="AY24" i="10"/>
  <c r="AZ24" i="10"/>
  <c r="BA24" i="10"/>
  <c r="BB24" i="10"/>
  <c r="BC24" i="10"/>
  <c r="BD24" i="10"/>
  <c r="E24" i="10"/>
  <c r="H77" i="34" l="1"/>
  <c r="H80" i="34" s="1"/>
  <c r="H81" i="34" s="1"/>
  <c r="I66" i="33"/>
  <c r="I76" i="33" s="1"/>
  <c r="I77" i="33" s="1"/>
  <c r="I80" i="33" s="1"/>
  <c r="I81" i="33" s="1"/>
  <c r="I66" i="34"/>
  <c r="I76" i="34" s="1"/>
  <c r="I63" i="34"/>
  <c r="I64" i="34" s="1"/>
  <c r="J62" i="34"/>
  <c r="K61" i="34" s="1"/>
  <c r="K63" i="33"/>
  <c r="K64" i="33" s="1"/>
  <c r="L62" i="33"/>
  <c r="M61" i="33" s="1"/>
  <c r="D46" i="20"/>
  <c r="M12" i="20"/>
  <c r="I30" i="10"/>
  <c r="I14" i="10" s="1"/>
  <c r="I24" i="10" s="1"/>
  <c r="I77" i="34" l="1"/>
  <c r="I80" i="34" s="1"/>
  <c r="I81" i="34" s="1"/>
  <c r="J63" i="34"/>
  <c r="J64" i="34" s="1"/>
  <c r="J66" i="34"/>
  <c r="J76" i="34" s="1"/>
  <c r="J66" i="33"/>
  <c r="J76" i="33" s="1"/>
  <c r="J77" i="33" s="1"/>
  <c r="J80" i="33" s="1"/>
  <c r="J81" i="33" s="1"/>
  <c r="L63" i="33"/>
  <c r="L64" i="33" s="1"/>
  <c r="K62" i="34"/>
  <c r="L61" i="34" s="1"/>
  <c r="M62" i="33"/>
  <c r="N61" i="33" s="1"/>
  <c r="D47" i="20"/>
  <c r="N12" i="20"/>
  <c r="J30" i="10"/>
  <c r="J14" i="10" s="1"/>
  <c r="J24" i="10" s="1"/>
  <c r="J77" i="34" l="1"/>
  <c r="J80" i="34" s="1"/>
  <c r="J81" i="34" s="1"/>
  <c r="K66" i="34"/>
  <c r="K76" i="34" s="1"/>
  <c r="K66" i="33"/>
  <c r="K76" i="33" s="1"/>
  <c r="K77" i="33" s="1"/>
  <c r="K80" i="33" s="1"/>
  <c r="K81" i="33" s="1"/>
  <c r="K63" i="34"/>
  <c r="K64" i="34" s="1"/>
  <c r="M63" i="33"/>
  <c r="M64" i="33" s="1"/>
  <c r="L62" i="34"/>
  <c r="M61" i="34" s="1"/>
  <c r="N62" i="33"/>
  <c r="O61" i="33" s="1"/>
  <c r="K30" i="10"/>
  <c r="K14" i="10" s="1"/>
  <c r="K24" i="10"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30" i="10"/>
  <c r="L14" i="10" s="1"/>
  <c r="L24" i="10" s="1"/>
  <c r="L81" i="34" l="1"/>
  <c r="O63" i="33"/>
  <c r="O64" i="33" s="1"/>
  <c r="M66" i="34"/>
  <c r="M76" i="34" s="1"/>
  <c r="M66" i="33"/>
  <c r="M76" i="33" s="1"/>
  <c r="M77" i="33" s="1"/>
  <c r="M80" i="33" s="1"/>
  <c r="M81" i="33" s="1"/>
  <c r="M63" i="34"/>
  <c r="M64" i="34" s="1"/>
  <c r="N62" i="34"/>
  <c r="O61" i="34" s="1"/>
  <c r="P62" i="33"/>
  <c r="Q61" i="33" s="1"/>
  <c r="D50" i="20"/>
  <c r="Q12" i="20"/>
  <c r="M30" i="10"/>
  <c r="M14" i="10" s="1"/>
  <c r="M24" i="10" s="1"/>
  <c r="M77" i="34" l="1"/>
  <c r="M80" i="34" s="1"/>
  <c r="M81" i="34" s="1"/>
  <c r="N63" i="34"/>
  <c r="N64" i="34" s="1"/>
  <c r="N66" i="34"/>
  <c r="N76" i="34" s="1"/>
  <c r="N66" i="33"/>
  <c r="N76" i="33" s="1"/>
  <c r="N77" i="33" s="1"/>
  <c r="N80" i="33" s="1"/>
  <c r="N81" i="33" s="1"/>
  <c r="P63" i="33"/>
  <c r="P64" i="33" s="1"/>
  <c r="O62" i="34"/>
  <c r="P61" i="34" s="1"/>
  <c r="Q62" i="33"/>
  <c r="R61" i="33" s="1"/>
  <c r="R12" i="20"/>
  <c r="D51" i="20"/>
  <c r="N30" i="10"/>
  <c r="N14" i="10" s="1"/>
  <c r="N24" i="10" s="1"/>
  <c r="N77" i="34" l="1"/>
  <c r="N80" i="34" s="1"/>
  <c r="N81" i="34" s="1"/>
  <c r="Q63" i="33"/>
  <c r="Q64" i="33" s="1"/>
  <c r="O66" i="34"/>
  <c r="O76" i="34" s="1"/>
  <c r="O66" i="33"/>
  <c r="O76" i="33" s="1"/>
  <c r="O77" i="33" s="1"/>
  <c r="O80" i="33" s="1"/>
  <c r="O81" i="33" s="1"/>
  <c r="O63" i="34"/>
  <c r="O64" i="34" s="1"/>
  <c r="P62" i="34"/>
  <c r="Q61" i="34" s="1"/>
  <c r="R62" i="33"/>
  <c r="S61" i="33" s="1"/>
  <c r="O30" i="10"/>
  <c r="O14" i="10" s="1"/>
  <c r="O24" i="10" s="1"/>
  <c r="D52" i="20"/>
  <c r="S12" i="20"/>
  <c r="O77" i="34" l="1"/>
  <c r="O80" i="34" s="1"/>
  <c r="O81" i="34" s="1"/>
  <c r="R63" i="33"/>
  <c r="R64" i="33" s="1"/>
  <c r="P66" i="33"/>
  <c r="P76" i="33" s="1"/>
  <c r="P77" i="33" s="1"/>
  <c r="P80" i="33" s="1"/>
  <c r="P81" i="33" s="1"/>
  <c r="P66" i="34"/>
  <c r="P76" i="34" s="1"/>
  <c r="P63" i="34"/>
  <c r="P64" i="34" s="1"/>
  <c r="Q62" i="34"/>
  <c r="R61" i="34" s="1"/>
  <c r="S62" i="33"/>
  <c r="T61" i="33" s="1"/>
  <c r="P30" i="10"/>
  <c r="P14" i="10" s="1"/>
  <c r="P24" i="10" s="1"/>
  <c r="D53" i="20"/>
  <c r="T12" i="20"/>
  <c r="S63" i="33" l="1"/>
  <c r="S64" i="33" s="1"/>
  <c r="P77" i="34"/>
  <c r="P80" i="34" s="1"/>
  <c r="P81" i="34" s="1"/>
  <c r="Q63" i="34"/>
  <c r="Q64" i="34" s="1"/>
  <c r="Q66" i="33"/>
  <c r="Q76" i="33" s="1"/>
  <c r="Q77" i="33" s="1"/>
  <c r="Q80" i="33" s="1"/>
  <c r="Q81" i="33" s="1"/>
  <c r="Q66" i="34"/>
  <c r="Q76" i="34" s="1"/>
  <c r="R62" i="34"/>
  <c r="S61" i="34" s="1"/>
  <c r="T62" i="33"/>
  <c r="U61" i="33" s="1"/>
  <c r="Q30" i="10"/>
  <c r="Q14" i="10" s="1"/>
  <c r="Q24" i="10" s="1"/>
  <c r="D54" i="20"/>
  <c r="U12" i="20"/>
  <c r="Q77" i="34" l="1"/>
  <c r="Q80" i="34" s="1"/>
  <c r="Q81" i="34" s="1"/>
  <c r="T63" i="33"/>
  <c r="T64" i="33" s="1"/>
  <c r="R63" i="34"/>
  <c r="R64" i="34" s="1"/>
  <c r="R66" i="33"/>
  <c r="R76" i="33" s="1"/>
  <c r="R77" i="33" s="1"/>
  <c r="R80" i="33" s="1"/>
  <c r="R81" i="33" s="1"/>
  <c r="R66" i="34"/>
  <c r="R76" i="34" s="1"/>
  <c r="S62" i="34"/>
  <c r="T61" i="34" s="1"/>
  <c r="U62" i="33"/>
  <c r="V61" i="33" s="1"/>
  <c r="R30" i="10"/>
  <c r="R14" i="10" s="1"/>
  <c r="R24" i="10"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S30" i="10"/>
  <c r="S14" i="10" s="1"/>
  <c r="S24" i="10" s="1"/>
  <c r="D56" i="20"/>
  <c r="W12" i="20"/>
  <c r="S81" i="34" l="1"/>
  <c r="V63" i="33"/>
  <c r="V64" i="33" s="1"/>
  <c r="T66" i="33"/>
  <c r="T76" i="33" s="1"/>
  <c r="T77" i="33" s="1"/>
  <c r="T80" i="33" s="1"/>
  <c r="T81" i="33" s="1"/>
  <c r="T66" i="34"/>
  <c r="T76" i="34" s="1"/>
  <c r="T63" i="34"/>
  <c r="T64" i="34" s="1"/>
  <c r="U62" i="34"/>
  <c r="V61" i="34" s="1"/>
  <c r="W62" i="33"/>
  <c r="X61" i="33" s="1"/>
  <c r="T30" i="10"/>
  <c r="T14" i="10" s="1"/>
  <c r="T24" i="10" s="1"/>
  <c r="D57" i="20"/>
  <c r="X12" i="20"/>
  <c r="W63" i="33" l="1"/>
  <c r="W64" i="33" s="1"/>
  <c r="T77" i="34"/>
  <c r="T80" i="34" s="1"/>
  <c r="T81" i="34" s="1"/>
  <c r="U63" i="34"/>
  <c r="U64" i="34" s="1"/>
  <c r="U66" i="33"/>
  <c r="U76" i="33" s="1"/>
  <c r="U77" i="33" s="1"/>
  <c r="U80" i="33" s="1"/>
  <c r="U81" i="33" s="1"/>
  <c r="U66" i="34"/>
  <c r="U76" i="34" s="1"/>
  <c r="V62" i="34"/>
  <c r="W61" i="34" s="1"/>
  <c r="X62" i="33"/>
  <c r="Y61" i="33" s="1"/>
  <c r="U30" i="10"/>
  <c r="U14" i="10" s="1"/>
  <c r="U24" i="10"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30" i="10"/>
  <c r="V14" i="10" s="1"/>
  <c r="V24" i="10" s="1"/>
  <c r="V77" i="34" l="1"/>
  <c r="V80" i="34" s="1"/>
  <c r="V81" i="34" s="1"/>
  <c r="W66" i="34"/>
  <c r="W76" i="34" s="1"/>
  <c r="W66" i="33"/>
  <c r="W76" i="33" s="1"/>
  <c r="W77" i="33" s="1"/>
  <c r="W80" i="33" s="1"/>
  <c r="W81" i="33" s="1"/>
  <c r="W63" i="34"/>
  <c r="W64" i="34" s="1"/>
  <c r="X62" i="34"/>
  <c r="Y61" i="34" s="1"/>
  <c r="Y63" i="33"/>
  <c r="Y64" i="33" s="1"/>
  <c r="Z62" i="33"/>
  <c r="AA61" i="33" s="1"/>
  <c r="D60" i="20"/>
  <c r="AA12" i="20"/>
  <c r="W30" i="10"/>
  <c r="W14" i="10" s="1"/>
  <c r="W24" i="10" s="1"/>
  <c r="W77" i="34" l="1"/>
  <c r="W80" i="34" s="1"/>
  <c r="W81" i="34" s="1"/>
  <c r="Z63" i="33"/>
  <c r="Z64" i="33" s="1"/>
  <c r="X66" i="34"/>
  <c r="X76" i="34" s="1"/>
  <c r="X66" i="33"/>
  <c r="X76" i="33" s="1"/>
  <c r="X77" i="33" s="1"/>
  <c r="X80" i="33" s="1"/>
  <c r="X81" i="33" s="1"/>
  <c r="X63" i="34"/>
  <c r="X64" i="34" s="1"/>
  <c r="Y62" i="34"/>
  <c r="Z61" i="34" s="1"/>
  <c r="AA62" i="33"/>
  <c r="AB61" i="33" s="1"/>
  <c r="D61" i="20"/>
  <c r="AB12" i="20"/>
  <c r="X30" i="10"/>
  <c r="X14" i="10" s="1"/>
  <c r="X24" i="10" s="1"/>
  <c r="X77" i="34" l="1"/>
  <c r="X80" i="34" s="1"/>
  <c r="X81" i="34" s="1"/>
  <c r="AA63" i="33"/>
  <c r="AA64" i="33" s="1"/>
  <c r="Y66" i="34"/>
  <c r="Y76" i="34" s="1"/>
  <c r="Y66" i="33"/>
  <c r="Y76" i="33" s="1"/>
  <c r="Y77" i="33" s="1"/>
  <c r="Y80" i="33" s="1"/>
  <c r="Y81" i="33" s="1"/>
  <c r="Y63" i="34"/>
  <c r="Y64" i="34" s="1"/>
  <c r="Z62" i="34"/>
  <c r="AA61" i="34" s="1"/>
  <c r="AB62" i="33"/>
  <c r="AC61" i="33" s="1"/>
  <c r="D62" i="20"/>
  <c r="AC12" i="20"/>
  <c r="Y30" i="10"/>
  <c r="Y14" i="10" s="1"/>
  <c r="Y24" i="10" s="1"/>
  <c r="Y77" i="34" l="1"/>
  <c r="Y80" i="34" s="1"/>
  <c r="Y81" i="34" s="1"/>
  <c r="Z63" i="34"/>
  <c r="Z64" i="34" s="1"/>
  <c r="AB63" i="33"/>
  <c r="AB64" i="33" s="1"/>
  <c r="Z66" i="34"/>
  <c r="Z76" i="34" s="1"/>
  <c r="Z66" i="33"/>
  <c r="Z76" i="33" s="1"/>
  <c r="Z77" i="33" s="1"/>
  <c r="Z80" i="33" s="1"/>
  <c r="Z81" i="33" s="1"/>
  <c r="AA62" i="34"/>
  <c r="AB61" i="34" s="1"/>
  <c r="AC62" i="33"/>
  <c r="AD61" i="33" s="1"/>
  <c r="D63" i="20"/>
  <c r="AD12" i="20"/>
  <c r="Z30" i="10"/>
  <c r="Z14" i="10" s="1"/>
  <c r="Z24" i="10" s="1"/>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A30" i="10"/>
  <c r="AA14" i="10" s="1"/>
  <c r="AA24" i="10" s="1"/>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30" i="10"/>
  <c r="AB14" i="10" s="1"/>
  <c r="AB24" i="10" s="1"/>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30" i="10"/>
  <c r="AC14" i="10" s="1"/>
  <c r="AC24" i="10" s="1"/>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30" i="10"/>
  <c r="AD14" i="10" s="1"/>
  <c r="AD24" i="10" s="1"/>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30" i="10"/>
  <c r="AE14" i="10" s="1"/>
  <c r="AE24" i="10" s="1"/>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F30" i="10"/>
  <c r="AF14" i="10" s="1"/>
  <c r="AF24" i="10" s="1"/>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G30" i="10"/>
  <c r="AG14" i="10" s="1"/>
  <c r="AG24" i="10" s="1"/>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30" i="10"/>
  <c r="AH14" i="10" s="1"/>
  <c r="AH24" i="10" s="1"/>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30" i="10"/>
  <c r="AI14" i="10" s="1"/>
  <c r="AI24" i="10" s="1"/>
  <c r="AI81" i="34" l="1"/>
  <c r="C5" i="34" s="1"/>
  <c r="H29" i="29" s="1"/>
  <c r="AJ63" i="34"/>
  <c r="AJ64" i="34" s="1"/>
  <c r="AL63" i="33"/>
  <c r="AL64" i="33" s="1"/>
  <c r="AJ66" i="34"/>
  <c r="AJ76" i="34" s="1"/>
  <c r="AJ66" i="33"/>
  <c r="AJ76" i="33" s="1"/>
  <c r="AJ77" i="33" s="1"/>
  <c r="AJ80" i="33" s="1"/>
  <c r="AJ81" i="33" s="1"/>
  <c r="AK62" i="34"/>
  <c r="AL61" i="34" s="1"/>
  <c r="AM62" i="33"/>
  <c r="AN61" i="33" s="1"/>
  <c r="D73" i="20"/>
  <c r="AN12" i="20"/>
  <c r="AJ30" i="10"/>
  <c r="AJ14" i="10" s="1"/>
  <c r="AJ24" i="10" s="1"/>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30" i="10"/>
  <c r="AK14" i="10" s="1"/>
  <c r="AK24" i="10" s="1"/>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30" i="10"/>
  <c r="AL14" i="10" s="1"/>
  <c r="AL24" i="10"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R62" i="33"/>
  <c r="AS61" i="33" s="1"/>
  <c r="AQ81" i="33" l="1"/>
  <c r="C6" i="33" s="1"/>
  <c r="I28" i="29" s="1"/>
  <c r="AO81" i="34"/>
  <c r="AP63" i="34"/>
  <c r="AP64" i="34" s="1"/>
  <c r="AP77" i="34" s="1"/>
  <c r="AP80" i="34" s="1"/>
  <c r="AQ62" i="34"/>
  <c r="AR61" i="34" s="1"/>
  <c r="AR63" i="33"/>
  <c r="AR64" i="33" s="1"/>
  <c r="AR77" i="33" s="1"/>
  <c r="AR80" i="33" s="1"/>
  <c r="AS62" i="33"/>
  <c r="AT61" i="33" s="1"/>
  <c r="AR81" i="33" l="1"/>
  <c r="AP81" i="34"/>
  <c r="AS63" i="33"/>
  <c r="AS64" i="33" s="1"/>
  <c r="AS77" i="33" s="1"/>
  <c r="AS80" i="33" s="1"/>
  <c r="AQ63" i="34"/>
  <c r="AQ64" i="34" s="1"/>
  <c r="AQ77" i="34" s="1"/>
  <c r="AQ80" i="34" s="1"/>
  <c r="AR62" i="34"/>
  <c r="AS61" i="34" s="1"/>
  <c r="AT62" i="33"/>
  <c r="AU61" i="33" s="1"/>
  <c r="AQ81" i="34" l="1"/>
  <c r="C6" i="34" s="1"/>
  <c r="I29" i="29" s="1"/>
  <c r="AS81" i="33"/>
  <c r="AR63" i="34"/>
  <c r="AR64" i="34" s="1"/>
  <c r="AR77" i="34" s="1"/>
  <c r="AR80" i="34" s="1"/>
  <c r="AS62" i="34"/>
  <c r="AT61" i="34" s="1"/>
  <c r="AT63" i="33"/>
  <c r="AT64" i="33" s="1"/>
  <c r="AT77" i="33" s="1"/>
  <c r="AT80" i="33" s="1"/>
  <c r="AU62" i="33"/>
  <c r="AV61" i="33" s="1"/>
  <c r="AT81" i="33" l="1"/>
  <c r="AR81" i="34"/>
  <c r="AU63" i="33"/>
  <c r="AU64" i="33" s="1"/>
  <c r="AU77" i="33" s="1"/>
  <c r="AU80" i="33" s="1"/>
  <c r="AS63" i="34"/>
  <c r="AS64" i="34" s="1"/>
  <c r="AS77" i="34" s="1"/>
  <c r="AS80" i="34" s="1"/>
  <c r="AT62" i="34"/>
  <c r="AU61" i="34" s="1"/>
  <c r="AV62" i="33"/>
  <c r="AW61" i="33" s="1"/>
  <c r="AU81" i="33" l="1"/>
  <c r="AS81" i="34"/>
  <c r="AT63" i="34"/>
  <c r="AT64" i="34" s="1"/>
  <c r="AT77" i="34" s="1"/>
  <c r="AT80" i="34" s="1"/>
  <c r="AV63" i="33"/>
  <c r="AV64" i="33" s="1"/>
  <c r="AV77" i="33" s="1"/>
  <c r="AV80" i="33" s="1"/>
  <c r="AV81" i="33" s="1"/>
  <c r="AU62" i="34"/>
  <c r="AV61" i="34" s="1"/>
  <c r="AW62" i="33"/>
  <c r="AX61" i="33" s="1"/>
  <c r="AT81" i="34" l="1"/>
  <c r="AW63" i="33"/>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R7" authorId="0" shapeId="0" xr:uid="{29D09852-3D77-4B2B-8896-BA1227BE28ED}">
      <text>
        <r>
          <rPr>
            <b/>
            <sz val="9"/>
            <color indexed="81"/>
            <rFont val="Tahoma"/>
            <family val="2"/>
          </rPr>
          <t>Simpson, Alannah:</t>
        </r>
        <r>
          <rPr>
            <sz val="9"/>
            <color indexed="81"/>
            <rFont val="Tahoma"/>
            <family val="2"/>
          </rPr>
          <t xml:space="preserve">
red Diesel</t>
        </r>
      </text>
    </comment>
    <comment ref="R19" authorId="0" shapeId="0" xr:uid="{3243131B-96DB-40EC-A732-AF6864B5E325}">
      <text>
        <r>
          <rPr>
            <b/>
            <sz val="9"/>
            <color indexed="81"/>
            <rFont val="Tahoma"/>
            <family val="2"/>
          </rPr>
          <t>Simpson, Alannah:</t>
        </r>
        <r>
          <rPr>
            <sz val="9"/>
            <color indexed="81"/>
            <rFont val="Tahoma"/>
            <family val="2"/>
          </rPr>
          <t xml:space="preserve">
red Diesel</t>
        </r>
      </text>
    </comment>
    <comment ref="R20" authorId="0" shapeId="0" xr:uid="{B9464989-60E0-4B40-83B7-5A5B80569934}">
      <text>
        <r>
          <rPr>
            <b/>
            <sz val="9"/>
            <color indexed="81"/>
            <rFont val="Tahoma"/>
            <family val="2"/>
          </rPr>
          <t>Simpson, Alannah:</t>
        </r>
        <r>
          <rPr>
            <sz val="9"/>
            <color indexed="81"/>
            <rFont val="Tahoma"/>
            <family val="2"/>
          </rPr>
          <t xml:space="preserve">
used 100% mineral diesel for reference</t>
        </r>
      </text>
    </comment>
    <comment ref="C29" authorId="0" shapeId="0" xr:uid="{298729D6-75F6-4B2E-8B61-3700D8A46305}">
      <text>
        <r>
          <rPr>
            <b/>
            <sz val="9"/>
            <color indexed="81"/>
            <rFont val="Tahoma"/>
            <family val="2"/>
          </rPr>
          <t>Simpson, Alannah:</t>
        </r>
        <r>
          <rPr>
            <sz val="9"/>
            <color indexed="81"/>
            <rFont val="Tahoma"/>
            <family val="2"/>
          </rPr>
          <t xml:space="preserve">
red Diesel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E6" authorId="0" shapeId="0" xr:uid="{ABA87EA9-9E24-4679-AC01-3441D552CA6E}">
      <text>
        <r>
          <rPr>
            <b/>
            <sz val="9"/>
            <color indexed="81"/>
            <rFont val="Tahoma"/>
            <family val="2"/>
          </rPr>
          <t>Simpson, Alannah:</t>
        </r>
        <r>
          <rPr>
            <sz val="9"/>
            <color indexed="81"/>
            <rFont val="Tahoma"/>
            <family val="2"/>
          </rPr>
          <t xml:space="preserve">
purchase 5 x hybrid generators</t>
        </r>
      </text>
    </comment>
    <comment ref="C8" authorId="0" shapeId="0" xr:uid="{E4FC3694-748C-400F-BCBD-28B31D81111D}">
      <text>
        <r>
          <rPr>
            <b/>
            <sz val="9"/>
            <color indexed="81"/>
            <rFont val="Tahoma"/>
            <family val="2"/>
          </rPr>
          <t>Simpson, Alannah:</t>
        </r>
        <r>
          <rPr>
            <sz val="9"/>
            <color indexed="81"/>
            <rFont val="Tahoma"/>
            <family val="2"/>
          </rPr>
          <t xml:space="preserve">
diesel generator charging battery</t>
        </r>
      </text>
    </comment>
    <comment ref="R12" authorId="0" shapeId="0" xr:uid="{F73D4FBB-A603-4DDC-AB04-A23A83BFC22E}">
      <text>
        <r>
          <rPr>
            <b/>
            <sz val="9"/>
            <color indexed="81"/>
            <rFont val="Tahoma"/>
            <family val="2"/>
          </rPr>
          <t>Simpson, Alannah:</t>
        </r>
        <r>
          <rPr>
            <sz val="9"/>
            <color indexed="81"/>
            <rFont val="Tahoma"/>
            <family val="2"/>
          </rPr>
          <t xml:space="preserve">
red Diesel</t>
        </r>
      </text>
    </comment>
    <comment ref="K19" authorId="0" shapeId="0" xr:uid="{BD283186-24D5-45C6-87FB-838BC2FA5217}">
      <text>
        <r>
          <rPr>
            <b/>
            <sz val="9"/>
            <color indexed="81"/>
            <rFont val="Tahoma"/>
            <family val="2"/>
          </rPr>
          <t>Simpson, Alannah:</t>
        </r>
        <r>
          <rPr>
            <sz val="9"/>
            <color indexed="81"/>
            <rFont val="Tahoma"/>
            <family val="2"/>
          </rPr>
          <t xml:space="preserve">
+5 hybrid generators SEPD</t>
        </r>
      </text>
    </comment>
    <comment ref="C21" authorId="0" shapeId="0" xr:uid="{15B4BC07-7734-48CC-B9D3-49F41FC4C104}">
      <text>
        <r>
          <rPr>
            <b/>
            <sz val="9"/>
            <color indexed="81"/>
            <rFont val="Tahoma"/>
            <family val="2"/>
          </rPr>
          <t>Simpson, Alannah:</t>
        </r>
        <r>
          <rPr>
            <sz val="9"/>
            <color indexed="81"/>
            <rFont val="Tahoma"/>
            <family val="2"/>
          </rPr>
          <t xml:space="preserve">
diesel generator charging battery</t>
        </r>
      </text>
    </comment>
    <comment ref="R26" authorId="0" shapeId="0" xr:uid="{0A02E44F-6C2E-4364-A0F3-645A1CB32FCD}">
      <text>
        <r>
          <rPr>
            <b/>
            <sz val="9"/>
            <color indexed="81"/>
            <rFont val="Tahoma"/>
            <family val="2"/>
          </rPr>
          <t>Simpson, Alannah:</t>
        </r>
        <r>
          <rPr>
            <sz val="9"/>
            <color indexed="81"/>
            <rFont val="Tahoma"/>
            <family val="2"/>
          </rPr>
          <t xml:space="preserve">
red Diesel</t>
        </r>
      </text>
    </comment>
    <comment ref="R27" authorId="0" shapeId="0" xr:uid="{EF2EB5AB-161C-4FAA-B7A2-0FB6ADC7DBF9}">
      <text>
        <r>
          <rPr>
            <b/>
            <sz val="9"/>
            <color indexed="81"/>
            <rFont val="Tahoma"/>
            <family val="2"/>
          </rPr>
          <t>Simpson, Alannah:</t>
        </r>
        <r>
          <rPr>
            <sz val="9"/>
            <color indexed="81"/>
            <rFont val="Tahoma"/>
            <family val="2"/>
          </rPr>
          <t xml:space="preserve">
used 100% mineral diesel for reference</t>
        </r>
      </text>
    </comment>
    <comment ref="C33" authorId="0" shapeId="0" xr:uid="{233AD2AB-A74F-4F1A-A85D-3DCFE7B8D7AA}">
      <text>
        <r>
          <rPr>
            <b/>
            <sz val="9"/>
            <color indexed="81"/>
            <rFont val="Tahoma"/>
            <family val="2"/>
          </rPr>
          <t>Simpson, Alannah:</t>
        </r>
        <r>
          <rPr>
            <sz val="9"/>
            <color indexed="81"/>
            <rFont val="Tahoma"/>
            <family val="2"/>
          </rPr>
          <t xml:space="preserve">
red Diesel</t>
        </r>
      </text>
    </comment>
    <comment ref="D34" authorId="0" shapeId="0" xr:uid="{53BDBF18-444E-4FDC-891E-B9C5D49554D6}">
      <text>
        <r>
          <rPr>
            <b/>
            <sz val="9"/>
            <color indexed="81"/>
            <rFont val="Tahoma"/>
            <family val="2"/>
          </rPr>
          <t>Simpson, Alannah:</t>
        </r>
        <r>
          <rPr>
            <sz val="9"/>
            <color indexed="81"/>
            <rFont val="Tahoma"/>
            <family val="2"/>
          </rPr>
          <t xml:space="preserve">
confirmed with Grant - 24/01/20</t>
        </r>
      </text>
    </comment>
    <comment ref="D37" authorId="0" shapeId="0" xr:uid="{86DEE484-8800-4BD7-B764-BC0433379E67}">
      <text>
        <r>
          <rPr>
            <b/>
            <sz val="9"/>
            <color indexed="81"/>
            <rFont val="Tahoma"/>
            <family val="2"/>
          </rPr>
          <t>Simpson, Alannah:</t>
        </r>
        <r>
          <rPr>
            <sz val="9"/>
            <color indexed="81"/>
            <rFont val="Tahoma"/>
            <family val="2"/>
          </rPr>
          <t xml:space="preserve">
Confirmed wth Grant - 24/01/20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7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<sst xmlns="http://schemas.openxmlformats.org/spreadsheetml/2006/main" count="977" uniqueCount="410">
  <si>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</si>
  <si>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</si>
  <si>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</si>
  <si>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</si>
  <si>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</si>
  <si>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</si>
  <si>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</si>
  <si>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</si>
  <si>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</si>
  <si>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</si>
  <si>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</si>
  <si>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</si>
  <si>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</si>
  <si>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</si>
  <si>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</si>
  <si>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</si>
  <si>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</si>
  <si>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</si>
  <si>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</si>
  <si>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</si>
  <si>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</si>
  <si>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</si>
  <si>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</si>
  <si>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</si>
  <si>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</si>
  <si>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</si>
  <si>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</si>
  <si>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</si>
  <si>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</si>
  <si>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</si>
  <si>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</si>
  <si>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</si>
  <si>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</si>
  <si>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</si>
  <si>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</si>
  <si>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</si>
  <si>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</si>
  <si>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</si>
  <si>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</si>
  <si>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</si>
  <si>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</si>
  <si>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</si>
  <si>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</si>
  <si>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</si>
  <si>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</si>
  <si>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</si>
  <si>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</si>
  <si>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</si>
  <si>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</si>
  <si>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</si>
  <si>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</si>
  <si>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</si>
  <si>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</si>
  <si>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</si>
  <si>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</si>
  <si>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</si>
  <si>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</si>
  <si>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</si>
  <si>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</si>
  <si>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</si>
  <si>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</si>
  <si>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</si>
  <si>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</si>
  <si>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</si>
  <si>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</si>
  <si>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</si>
  <si>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</si>
  <si>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</si>
  <si>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</si>
  <si>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</si>
  <si>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</si>
  <si>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</si>
  <si>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</si>
  <si>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</si>
  <si>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</si>
  <si>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</si>
  <si>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</si>
  <si>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</si>
  <si>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</si>
  <si>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</si>
  <si>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</si>
  <si>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</si>
  <si>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</si>
  <si>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</si>
  <si>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</si>
  <si>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</si>
  <si>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</si>
  <si>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</si>
  <si>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</si>
  <si>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</si>
  <si>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</si>
  <si>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</si>
  <si>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</si>
  <si>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</si>
  <si>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</si>
  <si>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</si>
  <si>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</si>
  <si>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</si>
  <si>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</si>
  <si>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</si>
  <si>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</si>
  <si>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</si>
  <si>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</si>
  <si>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</si>
  <si>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</si>
  <si>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</si>
  <si>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</si>
  <si>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</si>
  <si>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</si>
  <si>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</si>
  <si>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</si>
  <si>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</si>
  <si>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</si>
  <si>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</si>
  <si>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</si>
  <si>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</si>
  <si>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</si>
  <si>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</si>
  <si>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</si>
  <si>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</si>
  <si>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</si>
  <si>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</si>
  <si>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</si>
  <si>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</si>
  <si>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</si>
  <si>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</si>
  <si>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</si>
  <si>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</si>
  <si>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</si>
  <si>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</si>
  <si>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</si>
  <si>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</si>
  <si>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</si>
  <si>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</si>
  <si>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</si>
  <si>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</si>
  <si>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</si>
  <si>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</si>
  <si>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</si>
  <si>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</si>
  <si>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</si>
  <si>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</si>
  <si>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</si>
  <si>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</si>
  <si>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</si>
  <si>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</si>
  <si>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</si>
  <si>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</si>
  <si>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</si>
  <si>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</si>
  <si>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</si>
  <si>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</si>
  <si>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</si>
  <si>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</si>
  <si>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</si>
  <si>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</si>
  <si>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</si>
  <si>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</si>
  <si>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</si>
  <si>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</si>
  <si>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</si>
  <si>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</si>
  <si>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</si>
  <si>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</si>
  <si>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</si>
  <si>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</si>
  <si>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</si>
  <si>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</si>
  <si>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</si>
  <si>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</si>
  <si>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</si>
  <si>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</si>
  <si>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</si>
  <si>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</si>
  <si>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</si>
  <si>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</si>
  <si>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</si>
  <si>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</si>
  <si>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</si>
  <si>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</si>
  <si>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</si>
  <si>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</si>
  <si>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</si>
  <si>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</si>
  <si>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</si>
  <si>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</si>
  <si>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</si>
  <si>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</si>
  <si>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</si>
  <si>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</si>
  <si>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</si>
  <si>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</si>
  <si>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</si>
  <si>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</si>
  <si>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</si>
  <si>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</si>
  <si>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</si>
  <si>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</si>
  <si>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</si>
  <si>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</si>
  <si>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</si>
  <si>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</si>
  <si>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</si>
  <si>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</si>
  <si>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</si>
  <si>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</si>
  <si>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</si>
  <si>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</si>
  <si>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</si>
  <si>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</si>
  <si>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</si>
  <si>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</si>
  <si>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</si>
  <si>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</si>
  <si>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</si>
  <si>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</si>
  <si>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</si>
  <si>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</si>
  <si>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</si>
  <si>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</si>
  <si>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</si>
  <si>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</si>
  <si>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</si>
  <si>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</si>
  <si>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</si>
  <si>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</si>
  <si>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</si>
  <si>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</si>
  <si>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</si>
  <si>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</si>
  <si>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</si>
  <si>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</si>
  <si>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</si>
  <si>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</si>
  <si>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</si>
  <si>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</si>
  <si>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</si>
  <si>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</si>
  <si>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</si>
  <si>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</si>
  <si>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</si>
  <si>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</si>
  <si>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</si>
  <si>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</si>
  <si>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</si>
  <si>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</si>
  <si>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</si>
  <si>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</si>
  <si>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</si>
  <si>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</si>
  <si>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</si>
  <si>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</si>
  <si>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</si>
  <si>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</si>
  <si>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</si>
  <si>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</si>
  <si>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</si>
  <si>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</si>
  <si>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</si>
  <si>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</si>
  <si>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</si>
  <si>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</si>
  <si>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</si>
  <si>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</si>
  <si>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</si>
  <si>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</si>
  <si>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</si>
  <si>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</si>
  <si>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</si>
  <si>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</si>
  <si>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</si>
  <si>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</si>
  <si>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</si>
  <si>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</si>
  <si>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</si>
  <si>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</si>
  <si>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</si>
  <si>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</si>
  <si>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</si>
  <si>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</si>
  <si>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</si>
  <si>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</si>
  <si>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</si>
  <si>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</si>
  <si>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</si>
  <si>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</si>
  <si>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</si>
  <si>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</si>
  <si>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</si>
  <si>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</si>
  <si>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</si>
  <si>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</si>
  <si>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</si>
  <si>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</si>
  <si>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</si>
  <si>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</si>
  <si>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</si>
  <si>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</si>
  <si>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</si>
  <si>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</si>
  <si>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</si>
  <si>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</si>
  <si>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</si>
  <si>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Baseline scenario</t>
  </si>
  <si>
    <t>Working baseline</t>
  </si>
  <si>
    <t>Show any calculation used to derive the values in your baseline scenario</t>
  </si>
  <si>
    <t>Societal costs</t>
  </si>
  <si>
    <t>Societal costs (£m)</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</si>
  <si>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</si>
  <si>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</si>
  <si>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</si>
  <si>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</si>
  <si>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</si>
  <si>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</si>
  <si>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</si>
  <si>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</si>
  <si>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</si>
  <si>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</si>
  <si>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</si>
  <si>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</si>
  <si>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</si>
  <si>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</si>
  <si>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</si>
  <si>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</si>
  <si>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</si>
  <si>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</si>
  <si>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</si>
  <si>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</si>
  <si>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</si>
  <si>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</si>
  <si>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</si>
  <si>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</si>
  <si>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</si>
  <si>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</si>
  <si>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</si>
  <si>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</si>
  <si>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</si>
  <si>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</si>
  <si>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</si>
  <si>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</si>
  <si>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</si>
  <si>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</si>
  <si>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</si>
  <si>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</si>
  <si>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</si>
  <si>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</si>
  <si>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</si>
  <si>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</si>
  <si>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</si>
  <si>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</si>
  <si>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rPr>
        <b/>
        <sz val="10"/>
        <color theme="1"/>
        <rFont val="Gill Sans MT"/>
        <family val="2"/>
      </rPr>
      <t xml:space="preserve">CMZ YEOVIL. </t>
    </r>
    <r>
      <rPr>
        <sz val="10"/>
        <color theme="1"/>
        <rFont val="Gill Sans MT"/>
        <family val="2"/>
      </rPr>
      <t>The driver to use a smart technology (DSR, Battery or Flexible Generation) as an alternative to traditional reinforcement if it delivers value to customers</t>
    </r>
  </si>
  <si>
    <t>Option 1 (Baseline)</t>
  </si>
  <si>
    <t>Option 2</t>
  </si>
  <si>
    <t>Option 3</t>
  </si>
  <si>
    <t>Do Nothing Scenario.  Normal diesel generators remain in use</t>
  </si>
  <si>
    <t>Jan</t>
  </si>
  <si>
    <t>Feb</t>
  </si>
  <si>
    <t>Mar</t>
  </si>
  <si>
    <t>Apr</t>
  </si>
  <si>
    <t>May</t>
  </si>
  <si>
    <t>Jun</t>
  </si>
  <si>
    <t>Jul</t>
  </si>
  <si>
    <t>Aug</t>
  </si>
  <si>
    <t>Sep</t>
  </si>
  <si>
    <t>Oct</t>
  </si>
  <si>
    <t>Nov</t>
  </si>
  <si>
    <t>Dec</t>
  </si>
  <si>
    <t>Diesel used (litres)</t>
  </si>
  <si>
    <t>Fuel Costs (£)</t>
  </si>
  <si>
    <t>Total Costs (£)</t>
  </si>
  <si>
    <t>Total running time (days)</t>
  </si>
  <si>
    <t>Total Inverting time (days)</t>
  </si>
  <si>
    <t>"inverting" is the term used when the diesel generator is charging the battery</t>
  </si>
  <si>
    <t>litres</t>
  </si>
  <si>
    <t>kg/litre</t>
  </si>
  <si>
    <t>Refuel cost (per occurance)</t>
  </si>
  <si>
    <t xml:space="preserve">Average diesel consumption per 24hrs </t>
  </si>
  <si>
    <t>Diesel Cost</t>
  </si>
  <si>
    <t>£/L</t>
  </si>
  <si>
    <t>Diesel Gen</t>
  </si>
  <si>
    <t xml:space="preserve">CO2 emissions </t>
  </si>
  <si>
    <t xml:space="preserve">N2O emissions </t>
  </si>
  <si>
    <t>Refuel - Fuel tank size</t>
  </si>
  <si>
    <t>TOTAL</t>
  </si>
  <si>
    <t>Refuel Costs(£)</t>
  </si>
  <si>
    <t>Refuel Occurance</t>
  </si>
  <si>
    <t>CO2 Produced (tonnes)</t>
  </si>
  <si>
    <t>Benefit</t>
  </si>
  <si>
    <t>June and July data file location tbc - have benefits recorded: Z:\E - NIA Programme\01. Archive\01. Non Project\Governance\RIIO-ED1 Benefits Tracking\2019.20 Benefits Tracking of Deployed Projects\2019.20 Benefits Tracking of Deployed Projects v0.01.xlsx</t>
  </si>
  <si>
    <t>Refuel Cost</t>
  </si>
  <si>
    <t>CO2 avoided (tCO2e)</t>
  </si>
  <si>
    <t>Purchase Cost</t>
  </si>
  <si>
    <t>Hybrid Hygen MX Generator</t>
  </si>
  <si>
    <t>per unit *see ofgrid energy CBA data sheet</t>
  </si>
  <si>
    <t>2020/21</t>
  </si>
  <si>
    <t xml:space="preserve">Cost more than Diesel gens as only have two years of benefits realised (benefits don't cover purchase cost yet) </t>
  </si>
  <si>
    <t>Replace 30kVA diesel generators with 26kVA Hybrid equivalents.</t>
  </si>
  <si>
    <t>Baseline 30kVA Diesel Generators Used</t>
  </si>
  <si>
    <t>26kVA Hybrid Generators Used</t>
  </si>
  <si>
    <t>30kVA Diesel Generator Baseline Data</t>
  </si>
  <si>
    <t>26kVA Hybrid Generator Data</t>
  </si>
  <si>
    <t>Purchase Cost (Hybrid gen)</t>
  </si>
  <si>
    <t>Purchase Cost (Diesel gen)</t>
  </si>
  <si>
    <t>Diesel Cost 2019/20</t>
  </si>
  <si>
    <t>Diesel Cost 2020/21</t>
  </si>
  <si>
    <t xml:space="preserve">Z:\E - NIA Programme\01. Archive\01. Non Project\Reports IFI LCNF &amp; NIA\Regulatory Reports\2020_21\E6\Hybrid Generators\Evidence\Red Diesel Cost 2020.21.xlsx </t>
  </si>
  <si>
    <t>Carbon conversion factor 2020:</t>
  </si>
  <si>
    <t>https://www.gov.uk/government/publications/greenhouse-gas-reporting-conversion-factors-2020</t>
  </si>
  <si>
    <t>Carbon conversion factor 2019:</t>
  </si>
  <si>
    <t>https://www.gov.uk/government/publications/greenhouse-gas-reporting-conversion-factors-2019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</si>
</sst>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
    <numFmt numFmtId="176" formatCode="#,##0.0"/>
  </numFmts>
  <fonts count="42"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11"/>
      <color rgb="FF3F3F76"/>
      <name val="Calibri"/>
      <family val="2"/>
      <scheme val="minor"/>
    </font>
    <font>
      <sz val="10"/>
      <color theme="1"/>
      <name val="Calibri"/>
      <family val="2"/>
      <scheme val="minor"/>
    </font>
    <font>
      <sz val="10"/>
      <color rgb="FF3F3F76"/>
      <name val="Calibri"/>
      <family val="2"/>
      <scheme val="minor"/>
    </font>
    <font>
      <sz val="9"/>
      <color indexed="81"/>
      <name val="Tahoma"/>
      <family val="2"/>
    </font>
    <font>
      <b/>
      <sz val="9"/>
      <color indexed="81"/>
      <name val="Tahoma"/>
      <family val="2"/>
    </font>
    <font>
      <sz val="10"/>
      <color rgb="FFFF0000"/>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CC99"/>
      </patternFill>
    </fill>
    <fill>
      <patternFill patternType="solid">
        <fgColor rgb="FFFFCC99"/>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59999389629810485"/>
        <bgColor indexed="64"/>
      </patternFill>
    </fill>
  </fills>
  <borders count="27">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0" fontId="36" fillId="10" borderId="26" applyNumberFormat="0" applyAlignment="0" applyProtection="0"/>
  </cellStyleXfs>
  <cellXfs count="218">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12" fillId="0" borderId="0" xfId="6" applyAlignment="1" applyProtection="1">
      <alignment vertical="top"/>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0" fontId="24" fillId="0" borderId="0" xfId="0" applyFont="1"/>
    <xf numFmtId="0" fontId="37" fillId="0" borderId="0" xfId="0" applyFont="1" applyAlignment="1">
      <alignment horizontal="center" vertical="center"/>
    </xf>
    <xf numFmtId="0" fontId="38" fillId="12" borderId="3" xfId="9" applyFont="1" applyFill="1" applyBorder="1" applyAlignment="1">
      <alignment horizontal="center" vertical="center"/>
    </xf>
    <xf numFmtId="1" fontId="38" fillId="10" borderId="3" xfId="9" applyNumberFormat="1" applyFont="1" applyBorder="1" applyAlignment="1">
      <alignment horizontal="center" vertical="center"/>
    </xf>
    <xf numFmtId="170" fontId="38" fillId="12" borderId="3" xfId="9" applyNumberFormat="1" applyFont="1" applyFill="1" applyBorder="1" applyAlignment="1">
      <alignment horizontal="center" vertical="center"/>
    </xf>
    <xf numFmtId="170" fontId="38" fillId="11" borderId="3" xfId="9" applyNumberFormat="1" applyFont="1" applyFill="1" applyBorder="1" applyAlignment="1">
      <alignment horizontal="center" vertical="center"/>
    </xf>
    <xf numFmtId="0" fontId="0" fillId="0" borderId="0" xfId="0" applyAlignment="1">
      <alignment horizontal="right"/>
    </xf>
    <xf numFmtId="1" fontId="38" fillId="11" borderId="3" xfId="9" applyNumberFormat="1" applyFont="1" applyFill="1" applyBorder="1" applyAlignment="1">
      <alignment horizontal="center" vertical="center"/>
    </xf>
    <xf numFmtId="3" fontId="4" fillId="0" borderId="0" xfId="0" applyNumberFormat="1" applyFont="1" applyProtection="1"/>
    <xf numFmtId="0" fontId="4" fillId="13" borderId="3" xfId="0" applyFont="1" applyFill="1" applyBorder="1" applyAlignment="1">
      <alignment vertical="top"/>
    </xf>
    <xf numFmtId="0" fontId="4" fillId="13" borderId="3" xfId="0" applyFont="1" applyFill="1" applyBorder="1" applyAlignment="1">
      <alignment vertical="top" wrapText="1"/>
    </xf>
    <xf numFmtId="8" fontId="4" fillId="13" borderId="3" xfId="0" applyNumberFormat="1" applyFont="1" applyFill="1" applyBorder="1" applyAlignment="1">
      <alignment horizontal="center" vertical="top"/>
    </xf>
    <xf numFmtId="175" fontId="0" fillId="13" borderId="0" xfId="0" applyNumberFormat="1" applyFill="1" applyAlignment="1">
      <alignment horizontal="center"/>
    </xf>
    <xf numFmtId="0" fontId="0" fillId="13" borderId="0" xfId="0" applyFill="1" applyAlignment="1">
      <alignment horizontal="center"/>
    </xf>
    <xf numFmtId="166" fontId="0" fillId="13" borderId="0" xfId="0" applyNumberFormat="1" applyFill="1" applyAlignment="1">
      <alignment horizontal="center"/>
    </xf>
    <xf numFmtId="2" fontId="0" fillId="13" borderId="0" xfId="0" applyNumberFormat="1" applyFill="1" applyAlignment="1">
      <alignment horizontal="center"/>
    </xf>
    <xf numFmtId="1" fontId="0" fillId="13" borderId="0" xfId="0" applyNumberFormat="1" applyFill="1" applyAlignment="1">
      <alignment horizontal="center"/>
    </xf>
    <xf numFmtId="170" fontId="0" fillId="13" borderId="0" xfId="0" applyNumberFormat="1" applyFill="1" applyAlignment="1">
      <alignment horizontal="center"/>
    </xf>
    <xf numFmtId="2" fontId="38" fillId="11" borderId="3" xfId="9" applyNumberFormat="1" applyFont="1" applyFill="1" applyBorder="1" applyAlignment="1">
      <alignment horizontal="center" vertical="center"/>
    </xf>
    <xf numFmtId="175" fontId="38" fillId="11" borderId="3" xfId="9" applyNumberFormat="1" applyFont="1" applyFill="1" applyBorder="1" applyAlignment="1">
      <alignment horizontal="center" vertical="center"/>
    </xf>
    <xf numFmtId="166" fontId="38" fillId="11" borderId="3" xfId="9" applyNumberFormat="1" applyFont="1" applyFill="1" applyBorder="1" applyAlignment="1">
      <alignment horizontal="center" vertical="center"/>
    </xf>
    <xf numFmtId="1" fontId="38" fillId="12" borderId="3" xfId="9" applyNumberFormat="1" applyFont="1" applyFill="1" applyBorder="1" applyAlignment="1">
      <alignment horizontal="center" vertical="center"/>
    </xf>
    <xf numFmtId="1" fontId="38" fillId="14" borderId="3" xfId="9" applyNumberFormat="1" applyFont="1" applyFill="1" applyBorder="1" applyAlignment="1">
      <alignment horizontal="center" vertical="center"/>
    </xf>
    <xf numFmtId="0" fontId="38" fillId="14" borderId="3" xfId="9" applyFont="1" applyFill="1" applyBorder="1" applyAlignment="1">
      <alignment horizontal="center" vertical="center"/>
    </xf>
    <xf numFmtId="175" fontId="38" fillId="14" borderId="3" xfId="9" applyNumberFormat="1" applyFont="1" applyFill="1" applyBorder="1" applyAlignment="1">
      <alignment horizontal="center" vertical="center"/>
    </xf>
    <xf numFmtId="170" fontId="38" fillId="14" borderId="3" xfId="9" applyNumberFormat="1" applyFont="1" applyFill="1" applyBorder="1" applyAlignment="1">
      <alignment horizontal="center" vertical="center"/>
    </xf>
    <xf numFmtId="2" fontId="38" fillId="10" borderId="3" xfId="9" applyNumberFormat="1" applyFont="1" applyBorder="1" applyAlignment="1">
      <alignment horizontal="center" vertical="center"/>
    </xf>
    <xf numFmtId="170" fontId="37" fillId="15" borderId="3" xfId="0" applyNumberFormat="1" applyFont="1" applyFill="1" applyBorder="1" applyAlignment="1">
      <alignment horizontal="center"/>
    </xf>
    <xf numFmtId="1" fontId="38" fillId="0" borderId="0" xfId="9" applyNumberFormat="1" applyFont="1" applyFill="1" applyBorder="1" applyAlignment="1">
      <alignment horizontal="center" vertical="center"/>
    </xf>
    <xf numFmtId="2" fontId="38" fillId="0" borderId="0" xfId="9" applyNumberFormat="1" applyFont="1" applyFill="1" applyBorder="1" applyAlignment="1">
      <alignment horizontal="center" vertical="center"/>
    </xf>
    <xf numFmtId="175" fontId="38" fillId="0" borderId="0" xfId="9" applyNumberFormat="1" applyFont="1" applyFill="1" applyBorder="1" applyAlignment="1">
      <alignment horizontal="center" vertical="center"/>
    </xf>
    <xf numFmtId="170" fontId="38" fillId="0" borderId="0" xfId="9" applyNumberFormat="1" applyFont="1" applyFill="1" applyBorder="1" applyAlignment="1">
      <alignment horizontal="center" vertical="center"/>
    </xf>
    <xf numFmtId="175" fontId="0" fillId="0" borderId="0" xfId="0" applyNumberFormat="1"/>
    <xf numFmtId="176" fontId="4" fillId="5" borderId="0" xfId="1" applyNumberFormat="1" applyFont="1" applyFill="1" applyBorder="1" applyProtection="1">
      <protection locked="0"/>
    </xf>
    <xf numFmtId="170" fontId="41" fillId="15" borderId="3" xfId="0" applyNumberFormat="1" applyFont="1" applyFill="1" applyBorder="1" applyAlignment="1">
      <alignment horizontal="center"/>
    </xf>
    <xf numFmtId="170" fontId="41" fillId="0" borderId="0" xfId="0" applyNumberFormat="1" applyFont="1" applyAlignment="1">
      <alignment horizontal="center"/>
    </xf>
    <xf numFmtId="2" fontId="38" fillId="14" borderId="3" xfId="9" applyNumberFormat="1" applyFont="1" applyFill="1" applyBorder="1" applyAlignment="1">
      <alignment horizontal="center" vertical="center"/>
    </xf>
    <xf numFmtId="170" fontId="38" fillId="13" borderId="3" xfId="9" applyNumberFormat="1" applyFont="1" applyFill="1" applyBorder="1" applyAlignment="1">
      <alignment horizontal="center" vertical="center"/>
    </xf>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0" fillId="13" borderId="0" xfId="0" applyFill="1"/>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Input" xfId="9" builtinId="20"/>
    <cellStyle name="Normal" xfId="0" builtinId="0"/>
    <cellStyle name="Normal 20" xfId="2" xr:uid="{00000000-0005-0000-0000-000007000000}"/>
    <cellStyle name="Normal 3" xfId="3" xr:uid="{00000000-0005-0000-0000-000008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20-%20NIA%20Programme/01.%20Archive/01.%20Non%20Project/Reports%20IFI%20LCNF%20&amp;%20NIA/Regulatory%20Reports/2019_20/E6/Hybrid%20Generators/Aug%2019%20dat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6.%20Sep%2020%20dat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7.%20Oct%2020%20dat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8.%20Nov%2020%20dat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9.%20Dec%2020%20dat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0.%20Jan%2021%20dat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1.%20Feb%2021%20dat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2.%20Mar%2021%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20-%20NIA%20Programme/01.%20Archive/01.%20Non%20Project/Reports%20IFI%20LCNF%20&amp;%20NIA/Regulatory%20Reports/2019_20/E6/Hybrid%20Generators/Sep%2019%20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20-%20NIA%20Programme/01.%20Archive/01.%20Non%20Project/Reports%20IFI%20LCNF%20&amp;%20NIA/Regulatory%20Reports/2019_20/E6/Hybrid%20Generators/Oct%2019%20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20-%20NIA%20Programme/01.%20Archive/01.%20Non%20Project/Reports%20IFI%20LCNF%20&amp;%20NIA/Regulatory%20Reports/2019_20/E6/Hybrid%20Generators/Mar%2020%20dat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Apr%2020%20dat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20May%2020%20dat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20Jun%2020%20dat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4.%20Jul%2020%20dat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5.%20Aug%2020%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s>
    <sheetDataSet>
      <sheetData sheetId="0"/>
      <sheetData sheetId="1"/>
      <sheetData sheetId="2"/>
      <sheetData sheetId="3"/>
      <sheetData sheetId="4"/>
      <sheetData sheetId="5"/>
      <sheetData sheetId="6">
        <row r="24">
          <cell r="I24">
            <v>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ow r="13">
          <cell r="I13">
            <v>23.432916666708479</v>
          </cell>
        </row>
        <row r="17">
          <cell r="I17">
            <v>0.60811342592933215</v>
          </cell>
        </row>
        <row r="23">
          <cell r="I23">
            <v>0</v>
          </cell>
        </row>
        <row r="24">
          <cell r="I24">
            <v>3</v>
          </cell>
        </row>
      </sheetData>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ow r="13">
          <cell r="I13">
            <v>31.667094907359569</v>
          </cell>
        </row>
        <row r="17">
          <cell r="I17">
            <v>5.5258217592345318</v>
          </cell>
        </row>
        <row r="23">
          <cell r="I23">
            <v>3</v>
          </cell>
        </row>
        <row r="24">
          <cell r="I24">
            <v>4</v>
          </cell>
        </row>
      </sheetData>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Unit 225"/>
      <sheetName val="Unit 226"/>
      <sheetName val="Unit 227"/>
      <sheetName val="Unit 228"/>
      <sheetName val="Unit 229"/>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3">
          <cell r="N13">
            <v>32.313831018473138</v>
          </cell>
        </row>
        <row r="17">
          <cell r="N17">
            <v>2.0785069443809334</v>
          </cell>
        </row>
        <row r="23">
          <cell r="N23">
            <v>0</v>
          </cell>
        </row>
        <row r="24">
          <cell r="N24">
            <v>4</v>
          </cell>
        </row>
      </sheetData>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Unit 225"/>
      <sheetName val="Unit 226"/>
      <sheetName val="Unit 227"/>
      <sheetName val="Unit 228"/>
      <sheetName val="Unit 229"/>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3">
          <cell r="N13">
            <v>54.303182870360615</v>
          </cell>
        </row>
        <row r="17">
          <cell r="N17">
            <v>5.853888888937945</v>
          </cell>
        </row>
        <row r="23">
          <cell r="N23">
            <v>4</v>
          </cell>
        </row>
        <row r="24">
          <cell r="N24">
            <v>8</v>
          </cell>
        </row>
      </sheetData>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Unit 225"/>
      <sheetName val="Unit 226"/>
      <sheetName val="Unit 227"/>
      <sheetName val="Unit 228"/>
      <sheetName val="Unit 229"/>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3">
          <cell r="N13">
            <v>76.085300925915362</v>
          </cell>
        </row>
        <row r="17">
          <cell r="N17">
            <v>8.8766203703780775</v>
          </cell>
        </row>
        <row r="23">
          <cell r="N23">
            <v>5</v>
          </cell>
        </row>
        <row r="24">
          <cell r="N24">
            <v>12</v>
          </cell>
        </row>
      </sheetData>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Unit 225"/>
      <sheetName val="Unit 226"/>
      <sheetName val="Unit 227"/>
      <sheetName val="Unit 228"/>
      <sheetName val="Unit 229"/>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3">
          <cell r="N13">
            <v>26.167800925875781</v>
          </cell>
        </row>
        <row r="17">
          <cell r="N17">
            <v>3.0294444444152759</v>
          </cell>
        </row>
        <row r="23">
          <cell r="N23">
            <v>0</v>
          </cell>
        </row>
        <row r="24">
          <cell r="N24">
            <v>3</v>
          </cell>
        </row>
      </sheetData>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Unit 225"/>
      <sheetName val="Unit 226"/>
      <sheetName val="Unit 227"/>
      <sheetName val="Unit 228"/>
      <sheetName val="Unit 229"/>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3">
          <cell r="N13">
            <v>22.087361111109203</v>
          </cell>
        </row>
        <row r="17">
          <cell r="N17">
            <v>2.7332175926057971</v>
          </cell>
        </row>
        <row r="23">
          <cell r="N23">
            <v>0</v>
          </cell>
        </row>
        <row r="24">
          <cell r="N24">
            <v>1</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s>
    <sheetDataSet>
      <sheetData sheetId="0"/>
      <sheetData sheetId="1"/>
      <sheetData sheetId="2"/>
      <sheetData sheetId="3"/>
      <sheetData sheetId="4"/>
      <sheetData sheetId="5"/>
      <sheetData sheetId="6">
        <row r="24">
          <cell r="I24">
            <v>10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s>
    <sheetDataSet>
      <sheetData sheetId="0"/>
      <sheetData sheetId="1"/>
      <sheetData sheetId="2"/>
      <sheetData sheetId="3"/>
      <sheetData sheetId="4"/>
      <sheetData sheetId="5"/>
      <sheetData sheetId="6">
        <row r="24">
          <cell r="I24">
            <v>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 val="Analysis (2)"/>
    </sheetNames>
    <sheetDataSet>
      <sheetData sheetId="0"/>
      <sheetData sheetId="1"/>
      <sheetData sheetId="2"/>
      <sheetData sheetId="3"/>
      <sheetData sheetId="4"/>
      <sheetData sheetId="5"/>
      <sheetData sheetId="6"/>
      <sheetData sheetId="7">
        <row r="25">
          <cell r="I25">
            <v>10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ow r="13">
          <cell r="I13">
            <v>35.476956018523197</v>
          </cell>
        </row>
        <row r="17">
          <cell r="I17">
            <v>0.4337500000037835</v>
          </cell>
        </row>
        <row r="23">
          <cell r="I23">
            <v>0</v>
          </cell>
        </row>
        <row r="24">
          <cell r="I24">
            <v>5</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ow r="13">
          <cell r="I13">
            <v>24.14557870363933</v>
          </cell>
        </row>
        <row r="17">
          <cell r="I17">
            <v>1.703657407357241</v>
          </cell>
        </row>
        <row r="23">
          <cell r="I23">
            <v>0</v>
          </cell>
        </row>
        <row r="24">
          <cell r="I24">
            <v>3</v>
          </cell>
        </row>
      </sheetData>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ow r="13">
          <cell r="I13">
            <v>23.753645833334303</v>
          </cell>
        </row>
        <row r="17">
          <cell r="I17">
            <v>0.92427083334041527</v>
          </cell>
        </row>
        <row r="23">
          <cell r="I23">
            <v>0</v>
          </cell>
        </row>
        <row r="24">
          <cell r="I24">
            <v>3</v>
          </cell>
        </row>
      </sheetData>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ow r="13">
          <cell r="I13">
            <v>25.061423611099599</v>
          </cell>
        </row>
        <row r="17">
          <cell r="I17">
            <v>3.6846180555439787</v>
          </cell>
        </row>
        <row r="23">
          <cell r="I23">
            <v>1</v>
          </cell>
        </row>
        <row r="24">
          <cell r="I24">
            <v>4</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Unit 1"/>
      <sheetName val="Unit 2"/>
      <sheetName val="Unit 3"/>
      <sheetName val="Unit 4"/>
      <sheetName val="Unit 5"/>
      <sheetName val="Analysis"/>
      <sheetName val="Analysis (2)"/>
    </sheetNames>
    <sheetDataSet>
      <sheetData sheetId="0" refreshError="1"/>
      <sheetData sheetId="1" refreshError="1"/>
      <sheetData sheetId="2" refreshError="1"/>
      <sheetData sheetId="3" refreshError="1"/>
      <sheetData sheetId="4" refreshError="1"/>
      <sheetData sheetId="5" refreshError="1"/>
      <sheetData sheetId="6">
        <row r="13">
          <cell r="I13">
            <v>52.592696759282262</v>
          </cell>
        </row>
        <row r="17">
          <cell r="I17">
            <v>5.1945949074070086</v>
          </cell>
        </row>
        <row r="23">
          <cell r="I23">
            <v>3</v>
          </cell>
        </row>
        <row r="24">
          <cell r="I24">
            <v>8</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printerSettings" Target="../printerSettings/printerSettings5.bin"/><Relationship Id="rId4" Type="http://schemas.openxmlformats.org/officeDocument/2006/relationships/hyperlink" Target="http://www.hse.gov.uk/risk/theory/alarpcheck.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4.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30"/>
      <c r="B6" s="131" t="s">
        <v>242</v>
      </c>
      <c r="C6" s="131" t="s">
        <v>243</v>
      </c>
      <c r="D6" s="132">
        <v>41380</v>
      </c>
      <c r="E6" s="131" t="s">
        <v>314</v>
      </c>
    </row>
    <row r="7" spans="1:5" ht="21.75" customHeight="1" x14ac:dyDescent="0.25">
      <c r="B7" s="134"/>
      <c r="C7" s="134"/>
      <c r="D7" s="135">
        <v>41393</v>
      </c>
      <c r="E7" s="134" t="s">
        <v>338</v>
      </c>
    </row>
    <row r="8" spans="1:5" ht="21.75" customHeight="1" x14ac:dyDescent="0.25">
      <c r="D8" s="135">
        <v>41649</v>
      </c>
      <c r="E8" s="137" t="s">
        <v>339</v>
      </c>
    </row>
    <row r="9" spans="1:5" ht="21.75" customHeight="1" x14ac:dyDescent="0.25">
      <c r="D9" s="135">
        <v>41649</v>
      </c>
      <c r="E9" s="134" t="s">
        <v>343</v>
      </c>
    </row>
    <row r="10" spans="1:5" ht="21.75" customHeight="1" x14ac:dyDescent="0.25">
      <c r="D10" s="135">
        <v>41649</v>
      </c>
      <c r="E10" s="134" t="s">
        <v>344</v>
      </c>
    </row>
    <row r="11" spans="1:5" x14ac:dyDescent="0.25">
      <c r="B11" s="133"/>
      <c r="C11" s="133"/>
      <c r="D11" s="133"/>
      <c r="E11" s="13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303</v>
      </c>
      <c r="C7" s="31" t="s">
        <v>337</v>
      </c>
    </row>
    <row r="8" spans="2:3" x14ac:dyDescent="0.3">
      <c r="B8" s="98" t="s">
        <v>304</v>
      </c>
      <c r="C8" s="31" t="s">
        <v>305</v>
      </c>
    </row>
    <row r="9" spans="2:3" ht="30" x14ac:dyDescent="0.3">
      <c r="B9" s="97" t="s">
        <v>225</v>
      </c>
      <c r="C9" s="31" t="s">
        <v>336</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315</v>
      </c>
      <c r="C25" s="91"/>
      <c r="D25" s="91"/>
    </row>
    <row r="26" spans="2:4" ht="32.25" customHeight="1" x14ac:dyDescent="0.3">
      <c r="B26" s="176" t="s">
        <v>223</v>
      </c>
      <c r="C26" s="176"/>
      <c r="D26" s="176"/>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19" activePane="bottomLeft" state="frozen"/>
      <selection activeCell="A7" sqref="A7"/>
      <selection pane="bottomLeft" activeCell="J13" sqref="J13"/>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341</v>
      </c>
      <c r="Z1" s="26" t="s">
        <v>29</v>
      </c>
    </row>
    <row r="2" spans="2:26" x14ac:dyDescent="0.3">
      <c r="B2" s="190" t="s">
        <v>350</v>
      </c>
      <c r="C2" s="191"/>
      <c r="D2" s="191"/>
      <c r="E2" s="191"/>
      <c r="F2" s="192"/>
      <c r="Z2" s="26" t="s">
        <v>79</v>
      </c>
    </row>
    <row r="3" spans="2:26" ht="24.75" customHeight="1" x14ac:dyDescent="0.3">
      <c r="B3" s="193"/>
      <c r="C3" s="194"/>
      <c r="D3" s="194"/>
      <c r="E3" s="194"/>
      <c r="F3" s="195"/>
    </row>
    <row r="4" spans="2:26" ht="18" customHeight="1" x14ac:dyDescent="0.3">
      <c r="B4" s="25" t="s">
        <v>78</v>
      </c>
      <c r="C4" s="27"/>
      <c r="D4" s="27"/>
      <c r="E4" s="27"/>
      <c r="F4" s="27"/>
    </row>
    <row r="5" spans="2:26" ht="24.75" customHeight="1" x14ac:dyDescent="0.3">
      <c r="B5" s="184"/>
      <c r="C5" s="185"/>
      <c r="D5" s="185"/>
      <c r="E5" s="185"/>
      <c r="F5" s="186"/>
    </row>
    <row r="6" spans="2:26" ht="13.5" customHeight="1" x14ac:dyDescent="0.3">
      <c r="B6" s="27"/>
      <c r="C6" s="27"/>
      <c r="D6" s="27"/>
      <c r="E6" s="27"/>
      <c r="F6" s="27"/>
    </row>
    <row r="7" spans="2:26" x14ac:dyDescent="0.3">
      <c r="B7" s="25" t="s">
        <v>48</v>
      </c>
    </row>
    <row r="8" spans="2:26" x14ac:dyDescent="0.3">
      <c r="B8" s="201" t="s">
        <v>342</v>
      </c>
      <c r="C8" s="202"/>
      <c r="D8" s="196" t="s">
        <v>30</v>
      </c>
      <c r="E8" s="196"/>
      <c r="F8" s="196"/>
    </row>
    <row r="9" spans="2:26" ht="22.5" customHeight="1" x14ac:dyDescent="0.3">
      <c r="B9" s="187" t="s">
        <v>351</v>
      </c>
      <c r="C9" s="188"/>
      <c r="D9" s="197" t="s">
        <v>354</v>
      </c>
      <c r="E9" s="197"/>
      <c r="F9" s="197"/>
    </row>
    <row r="10" spans="2:26" ht="35.25" customHeight="1" x14ac:dyDescent="0.3">
      <c r="B10" s="187" t="s">
        <v>352</v>
      </c>
      <c r="C10" s="188"/>
      <c r="D10" s="198" t="s">
        <v>396</v>
      </c>
      <c r="E10" s="199"/>
      <c r="F10" s="200"/>
    </row>
    <row r="11" spans="2:26" ht="39" customHeight="1" x14ac:dyDescent="0.3">
      <c r="B11" s="187" t="s">
        <v>353</v>
      </c>
      <c r="C11" s="188"/>
      <c r="D11" s="197"/>
      <c r="E11" s="197"/>
      <c r="F11" s="197"/>
    </row>
    <row r="12" spans="2:26" ht="22.5" customHeight="1" x14ac:dyDescent="0.3">
      <c r="B12" s="187"/>
      <c r="C12" s="188"/>
      <c r="D12" s="197"/>
      <c r="E12" s="197"/>
      <c r="F12" s="197"/>
    </row>
    <row r="13" spans="2:26" ht="42" customHeight="1" x14ac:dyDescent="0.3">
      <c r="B13" s="187"/>
      <c r="C13" s="188"/>
      <c r="D13" s="197"/>
      <c r="E13" s="197"/>
      <c r="F13" s="197"/>
    </row>
    <row r="14" spans="2:26" ht="22.5" customHeight="1" x14ac:dyDescent="0.3">
      <c r="B14" s="187"/>
      <c r="C14" s="188"/>
      <c r="D14" s="197"/>
      <c r="E14" s="197"/>
      <c r="F14" s="197"/>
    </row>
    <row r="15" spans="2:26" ht="45.75" customHeight="1" x14ac:dyDescent="0.3">
      <c r="B15" s="187"/>
      <c r="C15" s="188"/>
      <c r="D15" s="197"/>
      <c r="E15" s="197"/>
      <c r="F15" s="197"/>
    </row>
    <row r="16" spans="2:26" ht="28.5" customHeight="1" x14ac:dyDescent="0.3">
      <c r="B16" s="187"/>
      <c r="C16" s="188"/>
      <c r="D16" s="197"/>
      <c r="E16" s="197"/>
      <c r="F16" s="197"/>
    </row>
    <row r="17" spans="2:11" ht="22.5" customHeight="1" x14ac:dyDescent="0.3">
      <c r="B17" s="182"/>
      <c r="C17" s="183"/>
      <c r="D17" s="189"/>
      <c r="E17" s="189"/>
      <c r="F17" s="189"/>
    </row>
    <row r="18" spans="2:11" ht="22.5" customHeight="1" x14ac:dyDescent="0.3">
      <c r="B18" s="182"/>
      <c r="C18" s="183"/>
      <c r="D18" s="189"/>
      <c r="E18" s="189"/>
      <c r="F18" s="189"/>
    </row>
    <row r="19" spans="2:11" ht="22.5" customHeight="1" x14ac:dyDescent="0.3">
      <c r="B19" s="182"/>
      <c r="C19" s="183"/>
      <c r="D19" s="189"/>
      <c r="E19" s="189"/>
      <c r="F19" s="189"/>
    </row>
    <row r="20" spans="2:11" ht="22.5" customHeight="1" x14ac:dyDescent="0.3">
      <c r="B20" s="182"/>
      <c r="C20" s="183"/>
      <c r="D20" s="189"/>
      <c r="E20" s="189"/>
      <c r="F20" s="189"/>
    </row>
    <row r="21" spans="2:11" ht="22.5" customHeight="1" x14ac:dyDescent="0.3">
      <c r="B21" s="182"/>
      <c r="C21" s="183"/>
      <c r="D21" s="189"/>
      <c r="E21" s="189"/>
      <c r="F21" s="189"/>
    </row>
    <row r="22" spans="2:11" ht="22.5" customHeight="1" x14ac:dyDescent="0.3">
      <c r="B22" s="182"/>
      <c r="C22" s="183"/>
      <c r="D22" s="189"/>
      <c r="E22" s="189"/>
      <c r="F22" s="189"/>
    </row>
    <row r="23" spans="2:11" ht="22.5" customHeight="1" x14ac:dyDescent="0.3">
      <c r="B23" s="182"/>
      <c r="C23" s="183"/>
      <c r="D23" s="189"/>
      <c r="E23" s="189"/>
      <c r="F23" s="189"/>
    </row>
    <row r="24" spans="2:11" ht="12.75" customHeight="1" x14ac:dyDescent="0.3">
      <c r="B24" s="28"/>
      <c r="C24" s="28"/>
      <c r="D24" s="29"/>
      <c r="E24" s="29"/>
      <c r="F24" s="29"/>
    </row>
    <row r="25" spans="2:11" x14ac:dyDescent="0.3">
      <c r="B25" s="25" t="s">
        <v>49</v>
      </c>
    </row>
    <row r="26" spans="2:11" ht="38.25" customHeight="1" x14ac:dyDescent="0.3">
      <c r="B26" s="178" t="s">
        <v>47</v>
      </c>
      <c r="C26" s="180" t="s">
        <v>27</v>
      </c>
      <c r="D26" s="180" t="s">
        <v>28</v>
      </c>
      <c r="E26" s="180" t="s">
        <v>30</v>
      </c>
      <c r="F26" s="178" t="s">
        <v>345</v>
      </c>
      <c r="G26" s="177" t="s">
        <v>100</v>
      </c>
      <c r="H26" s="177"/>
      <c r="I26" s="177"/>
      <c r="J26" s="177"/>
      <c r="K26" s="177"/>
    </row>
    <row r="27" spans="2:11" ht="36" customHeight="1" x14ac:dyDescent="0.3">
      <c r="B27" s="179"/>
      <c r="C27" s="181"/>
      <c r="D27" s="181"/>
      <c r="E27" s="181"/>
      <c r="F27" s="179"/>
      <c r="G27" s="64" t="s">
        <v>101</v>
      </c>
      <c r="H27" s="64" t="s">
        <v>102</v>
      </c>
      <c r="I27" s="64" t="s">
        <v>103</v>
      </c>
      <c r="J27" s="64" t="s">
        <v>104</v>
      </c>
      <c r="K27" s="64" t="s">
        <v>105</v>
      </c>
    </row>
    <row r="28" spans="2:11" ht="27.75" customHeight="1" x14ac:dyDescent="0.3">
      <c r="B28" s="30">
        <v>1</v>
      </c>
      <c r="C28" s="31" t="s">
        <v>397</v>
      </c>
      <c r="D28" s="30" t="s">
        <v>79</v>
      </c>
      <c r="E28" s="31"/>
      <c r="F28" s="30"/>
      <c r="G28" s="65">
        <f>'Baseline Scenario'!$C$4</f>
        <v>-8.4151276609386413E-2</v>
      </c>
      <c r="H28" s="65">
        <f>'Baseline Scenario'!$C$5</f>
        <v>-9.9075367527769465E-2</v>
      </c>
      <c r="I28" s="65">
        <f>'Baseline Scenario'!$C$6</f>
        <v>-0.10983872217101547</v>
      </c>
      <c r="J28" s="65">
        <f>'Baseline Scenario'!$C$7</f>
        <v>-0.12008677248625414</v>
      </c>
      <c r="K28" s="66"/>
    </row>
    <row r="29" spans="2:11" ht="64.5" customHeight="1" x14ac:dyDescent="0.3">
      <c r="B29" s="30">
        <v>2</v>
      </c>
      <c r="C29" s="30" t="s">
        <v>398</v>
      </c>
      <c r="D29" s="30" t="s">
        <v>29</v>
      </c>
      <c r="E29" s="31" t="s">
        <v>395</v>
      </c>
      <c r="F29" s="30"/>
      <c r="G29" s="65">
        <f>'Option 1 (Hybrids)'!$C$4</f>
        <v>-0.21388078526661874</v>
      </c>
      <c r="H29" s="65">
        <f>'Option 1 (Hybrids)'!$C$5</f>
        <v>-0.25194137366277058</v>
      </c>
      <c r="I29" s="65">
        <f>'Option 1 (Hybrids)'!$C$6</f>
        <v>-0.27939077370157628</v>
      </c>
      <c r="J29" s="65">
        <f>'Option 1 (Hybrids)'!$C$7</f>
        <v>-0.30552573240585451</v>
      </c>
      <c r="K29" s="30"/>
    </row>
    <row r="30" spans="2:11" ht="27.75" customHeight="1" x14ac:dyDescent="0.3">
      <c r="B30" s="147">
        <v>3</v>
      </c>
      <c r="C30" s="147"/>
      <c r="D30" s="147"/>
      <c r="E30" s="148"/>
      <c r="F30" s="147"/>
      <c r="G30" s="149"/>
      <c r="H30" s="149"/>
      <c r="I30" s="149"/>
      <c r="J30" s="149"/>
      <c r="K30" s="147"/>
    </row>
    <row r="31" spans="2:11" ht="27.75" customHeight="1" x14ac:dyDescent="0.3">
      <c r="B31" s="147">
        <v>4</v>
      </c>
      <c r="C31" s="147"/>
      <c r="D31" s="147"/>
      <c r="E31" s="148"/>
      <c r="F31" s="147"/>
      <c r="G31" s="149"/>
      <c r="H31" s="149"/>
      <c r="I31" s="149"/>
      <c r="J31" s="149"/>
      <c r="K31" s="147"/>
    </row>
    <row r="32" spans="2:11" ht="27.75" customHeight="1" x14ac:dyDescent="0.3">
      <c r="B32" s="147">
        <v>5</v>
      </c>
      <c r="C32" s="147"/>
      <c r="D32" s="147"/>
      <c r="E32" s="148"/>
      <c r="F32" s="147"/>
      <c r="G32" s="149"/>
      <c r="H32" s="149"/>
      <c r="I32" s="149"/>
      <c r="J32" s="149"/>
      <c r="K32" s="147"/>
    </row>
    <row r="33" spans="2:11" ht="27.75" customHeight="1" x14ac:dyDescent="0.3">
      <c r="B33" s="147">
        <v>6</v>
      </c>
      <c r="C33" s="147"/>
      <c r="D33" s="147"/>
      <c r="E33" s="148"/>
      <c r="F33" s="147"/>
      <c r="G33" s="149"/>
      <c r="H33" s="149"/>
      <c r="I33" s="149"/>
      <c r="J33" s="149"/>
      <c r="K33" s="147"/>
    </row>
    <row r="34" spans="2:11" ht="27.75" customHeight="1" x14ac:dyDescent="0.3">
      <c r="B34" s="147">
        <v>7</v>
      </c>
      <c r="C34" s="147"/>
      <c r="D34" s="147"/>
      <c r="E34" s="148"/>
      <c r="F34" s="147"/>
      <c r="G34" s="149"/>
      <c r="H34" s="149"/>
      <c r="I34" s="149"/>
      <c r="J34" s="149"/>
      <c r="K34" s="147"/>
    </row>
    <row r="35" spans="2:11" ht="27.75" customHeight="1" x14ac:dyDescent="0.3">
      <c r="B35" s="147">
        <v>8</v>
      </c>
      <c r="C35" s="147"/>
      <c r="D35" s="147"/>
      <c r="E35" s="148"/>
      <c r="F35" s="147"/>
      <c r="G35" s="149"/>
      <c r="H35" s="149"/>
      <c r="I35" s="149"/>
      <c r="J35" s="149"/>
      <c r="K35" s="147"/>
    </row>
    <row r="39" spans="2:11" x14ac:dyDescent="0.3">
      <c r="B39" s="2" t="s">
        <v>106</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A5" sqref="A5:XFD5"/>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295</v>
      </c>
      <c r="E3" s="21"/>
      <c r="F3" s="77"/>
      <c r="G3" s="127" t="s">
        <v>308</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312</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313</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309</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310</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311</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203" t="s">
        <v>73</v>
      </c>
      <c r="C13" s="204"/>
      <c r="D13" s="126" t="s">
        <v>327</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205"/>
      <c r="C14" s="206"/>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207" t="s">
        <v>328</v>
      </c>
      <c r="C15" s="42" t="s">
        <v>321</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207"/>
      <c r="C16" s="42" t="s">
        <v>322</v>
      </c>
      <c r="D16" s="125">
        <v>1.3004251926654264</v>
      </c>
      <c r="E16" s="83"/>
      <c r="F16" s="71" t="s">
        <v>155</v>
      </c>
      <c r="G16" s="39"/>
      <c r="H16" s="39"/>
      <c r="I16" s="76" t="s">
        <v>329</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207"/>
      <c r="C17" s="42" t="s">
        <v>323</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207"/>
      <c r="C18" s="42" t="s">
        <v>324</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207"/>
      <c r="C19" s="42" t="s">
        <v>325</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207"/>
      <c r="C20" s="42" t="s">
        <v>326</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207"/>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207"/>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207"/>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207"/>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316</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BD157"/>
  <sheetViews>
    <sheetView zoomScale="80" zoomScaleNormal="80" zoomScaleSheetLayoutView="75" workbookViewId="0">
      <pane xSplit="2" ySplit="6" topLeftCell="C7" activePane="bottomRight" state="frozen"/>
      <selection activeCell="E44" sqref="E44"/>
      <selection pane="topRight" activeCell="E44" sqref="E44"/>
      <selection pane="bottomLeft" activeCell="E44" sqref="E44"/>
      <selection pane="bottomRight" activeCell="F39" sqref="F39"/>
    </sheetView>
  </sheetViews>
  <sheetFormatPr defaultRowHeight="15" x14ac:dyDescent="0.3"/>
  <cols>
    <col min="1" max="1" width="11.28515625" style="4" customWidth="1"/>
    <col min="2" max="2" width="37" style="4" customWidth="1"/>
    <col min="3" max="3" width="18.710937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300</v>
      </c>
      <c r="C1" s="3" t="s">
        <v>302</v>
      </c>
      <c r="D1" s="3"/>
      <c r="E1" s="3"/>
      <c r="F1" s="3"/>
      <c r="G1" s="3"/>
      <c r="H1" s="3"/>
      <c r="I1" s="3"/>
      <c r="J1" s="3"/>
      <c r="K1" s="3"/>
      <c r="AQ1" s="22"/>
      <c r="AR1" s="22"/>
      <c r="AS1" s="22"/>
      <c r="AT1" s="22"/>
      <c r="AU1" s="22"/>
      <c r="AV1" s="22"/>
      <c r="AW1" s="22"/>
      <c r="AX1" s="22"/>
      <c r="AY1" s="22"/>
      <c r="AZ1" s="22"/>
      <c r="BA1" s="22"/>
      <c r="BB1" s="22"/>
      <c r="BC1" s="22"/>
      <c r="BD1" s="22"/>
    </row>
    <row r="2" spans="1:56" x14ac:dyDescent="0.3">
      <c r="AQ2" s="22"/>
      <c r="AR2" s="22"/>
      <c r="AS2" s="22"/>
      <c r="AT2" s="22"/>
      <c r="AU2" s="22"/>
      <c r="AV2" s="22"/>
      <c r="AW2" s="22"/>
      <c r="AX2" s="22"/>
      <c r="AY2" s="22"/>
      <c r="AZ2" s="22"/>
      <c r="BA2" s="22"/>
      <c r="BB2" s="22"/>
      <c r="BC2" s="22"/>
      <c r="BD2" s="22"/>
    </row>
    <row r="3" spans="1:56" x14ac:dyDescent="0.3">
      <c r="B3" s="9"/>
      <c r="C3" s="9"/>
      <c r="D3" s="9"/>
      <c r="E3" s="9"/>
      <c r="F3" s="9"/>
      <c r="G3" s="9"/>
      <c r="AQ3" s="22"/>
      <c r="AR3" s="22"/>
      <c r="AS3" s="22"/>
      <c r="AT3" s="22"/>
      <c r="AU3" s="22"/>
      <c r="AV3" s="22"/>
      <c r="AW3" s="22"/>
      <c r="AX3" s="22"/>
      <c r="AY3" s="22"/>
      <c r="AZ3" s="22"/>
      <c r="BA3" s="22"/>
      <c r="BB3" s="22"/>
      <c r="BC3" s="22"/>
      <c r="BD3" s="22"/>
    </row>
    <row r="4" spans="1:56" x14ac:dyDescent="0.3">
      <c r="E4" s="5" t="s">
        <v>15</v>
      </c>
      <c r="F4" s="6"/>
      <c r="G4" s="6"/>
      <c r="H4" s="6"/>
      <c r="I4" s="6"/>
      <c r="J4" s="6"/>
      <c r="K4" s="6"/>
      <c r="L4" s="7"/>
      <c r="M4" s="5" t="s">
        <v>19</v>
      </c>
      <c r="N4" s="6"/>
      <c r="O4" s="6"/>
      <c r="P4" s="6"/>
      <c r="Q4" s="6"/>
      <c r="R4" s="6"/>
      <c r="S4" s="6"/>
      <c r="T4" s="7"/>
      <c r="U4" s="5" t="s">
        <v>20</v>
      </c>
      <c r="V4" s="6"/>
      <c r="W4" s="6"/>
      <c r="X4" s="6"/>
      <c r="Y4" s="6"/>
      <c r="Z4" s="6"/>
      <c r="AA4" s="6"/>
      <c r="AB4" s="7"/>
      <c r="AC4" s="5" t="s">
        <v>21</v>
      </c>
      <c r="AD4" s="6"/>
      <c r="AE4" s="6"/>
      <c r="AF4" s="6"/>
      <c r="AG4" s="6"/>
      <c r="AH4" s="6"/>
      <c r="AI4" s="6"/>
      <c r="AJ4" s="7"/>
      <c r="AK4" s="5" t="s">
        <v>22</v>
      </c>
      <c r="AL4" s="6"/>
      <c r="AM4" s="6"/>
      <c r="AN4" s="6"/>
      <c r="AO4" s="6"/>
      <c r="AP4" s="6"/>
      <c r="AQ4" s="6"/>
      <c r="AR4" s="7"/>
      <c r="AS4" s="5" t="s">
        <v>23</v>
      </c>
      <c r="AT4" s="6"/>
      <c r="AU4" s="6"/>
      <c r="AV4" s="6"/>
      <c r="AW4" s="7"/>
      <c r="AX4" s="5"/>
      <c r="AY4" s="6"/>
      <c r="AZ4" s="6"/>
      <c r="BA4" s="5" t="s">
        <v>50</v>
      </c>
      <c r="BB4" s="6"/>
      <c r="BC4" s="6"/>
      <c r="BD4" s="7"/>
    </row>
    <row r="5" spans="1:56" x14ac:dyDescent="0.3">
      <c r="E5" s="4">
        <v>1</v>
      </c>
      <c r="F5" s="4">
        <v>2</v>
      </c>
      <c r="G5" s="4">
        <v>3</v>
      </c>
      <c r="H5" s="4">
        <v>4</v>
      </c>
      <c r="I5" s="4">
        <v>5</v>
      </c>
      <c r="J5" s="4">
        <v>6</v>
      </c>
      <c r="K5" s="4">
        <v>7</v>
      </c>
      <c r="L5" s="4">
        <v>8</v>
      </c>
      <c r="M5" s="4">
        <v>9</v>
      </c>
      <c r="N5" s="4">
        <v>10</v>
      </c>
      <c r="O5" s="4">
        <v>11</v>
      </c>
      <c r="P5" s="4">
        <v>12</v>
      </c>
      <c r="Q5" s="4">
        <v>13</v>
      </c>
      <c r="R5" s="4">
        <v>14</v>
      </c>
      <c r="S5" s="4">
        <v>15</v>
      </c>
      <c r="T5" s="4">
        <v>16</v>
      </c>
      <c r="U5" s="4">
        <v>17</v>
      </c>
      <c r="V5" s="4">
        <v>18</v>
      </c>
      <c r="W5" s="4">
        <v>19</v>
      </c>
      <c r="X5" s="4">
        <v>20</v>
      </c>
      <c r="Y5" s="4">
        <v>21</v>
      </c>
      <c r="Z5" s="4">
        <v>22</v>
      </c>
      <c r="AA5" s="4">
        <v>23</v>
      </c>
      <c r="AB5" s="4">
        <v>24</v>
      </c>
      <c r="AC5" s="4">
        <v>25</v>
      </c>
      <c r="AD5" s="4">
        <v>26</v>
      </c>
      <c r="AE5" s="4">
        <v>27</v>
      </c>
      <c r="AF5" s="4">
        <v>28</v>
      </c>
      <c r="AG5" s="4">
        <v>29</v>
      </c>
      <c r="AH5" s="4">
        <v>30</v>
      </c>
      <c r="AI5" s="4">
        <v>31</v>
      </c>
      <c r="AJ5" s="4">
        <v>32</v>
      </c>
      <c r="AK5" s="4">
        <v>33</v>
      </c>
      <c r="AL5" s="4">
        <v>34</v>
      </c>
      <c r="AM5" s="4">
        <v>35</v>
      </c>
      <c r="AN5" s="4">
        <v>36</v>
      </c>
      <c r="AO5" s="4">
        <v>37</v>
      </c>
      <c r="AP5" s="4">
        <v>38</v>
      </c>
      <c r="AQ5" s="4">
        <v>39</v>
      </c>
      <c r="AR5" s="4">
        <v>40</v>
      </c>
      <c r="AS5" s="4">
        <v>41</v>
      </c>
      <c r="AT5" s="4">
        <v>42</v>
      </c>
      <c r="AU5" s="4">
        <v>43</v>
      </c>
      <c r="AV5" s="4">
        <v>44</v>
      </c>
      <c r="AW5" s="4">
        <v>45</v>
      </c>
      <c r="AX5" s="4">
        <v>46</v>
      </c>
      <c r="AY5" s="4">
        <v>47</v>
      </c>
      <c r="AZ5" s="4">
        <v>48</v>
      </c>
      <c r="BA5" s="4">
        <v>49</v>
      </c>
      <c r="BB5" s="4">
        <v>50</v>
      </c>
      <c r="BC5" s="4">
        <v>51</v>
      </c>
      <c r="BD5" s="4">
        <v>52</v>
      </c>
    </row>
    <row r="6" spans="1:56" x14ac:dyDescent="0.3">
      <c r="C6" s="4" t="s">
        <v>45</v>
      </c>
      <c r="D6" s="4" t="s">
        <v>46</v>
      </c>
      <c r="E6" s="9">
        <v>2016</v>
      </c>
      <c r="F6" s="9">
        <v>2017</v>
      </c>
      <c r="G6" s="9">
        <v>2018</v>
      </c>
      <c r="H6" s="9">
        <v>2019</v>
      </c>
      <c r="I6" s="9">
        <v>2020</v>
      </c>
      <c r="J6" s="9">
        <v>2021</v>
      </c>
      <c r="K6" s="9">
        <v>2022</v>
      </c>
      <c r="L6" s="9">
        <v>2023</v>
      </c>
      <c r="M6" s="4">
        <v>2024</v>
      </c>
      <c r="N6" s="4">
        <v>2025</v>
      </c>
      <c r="O6" s="4">
        <v>2026</v>
      </c>
      <c r="P6" s="4">
        <v>2027</v>
      </c>
      <c r="Q6" s="4">
        <v>2028</v>
      </c>
      <c r="R6" s="4">
        <v>2029</v>
      </c>
      <c r="S6" s="4">
        <v>2030</v>
      </c>
      <c r="T6" s="4">
        <v>2031</v>
      </c>
      <c r="U6" s="4">
        <v>2032</v>
      </c>
      <c r="V6" s="4">
        <v>2033</v>
      </c>
      <c r="W6" s="4">
        <v>2034</v>
      </c>
      <c r="X6" s="4">
        <v>2035</v>
      </c>
      <c r="Y6" s="4">
        <v>2036</v>
      </c>
      <c r="Z6" s="4">
        <v>2037</v>
      </c>
      <c r="AA6" s="4">
        <v>2038</v>
      </c>
      <c r="AB6" s="4">
        <v>2039</v>
      </c>
      <c r="AC6" s="4">
        <v>2040</v>
      </c>
      <c r="AD6" s="4">
        <v>2041</v>
      </c>
      <c r="AE6" s="4">
        <v>2042</v>
      </c>
      <c r="AF6" s="4">
        <v>2043</v>
      </c>
      <c r="AG6" s="4">
        <v>2044</v>
      </c>
      <c r="AH6" s="4">
        <v>2045</v>
      </c>
      <c r="AI6" s="4">
        <v>2046</v>
      </c>
      <c r="AJ6" s="4">
        <v>2047</v>
      </c>
      <c r="AK6" s="4">
        <v>2048</v>
      </c>
      <c r="AL6" s="4">
        <v>2049</v>
      </c>
      <c r="AM6" s="4">
        <v>2050</v>
      </c>
      <c r="AN6" s="4">
        <v>2051</v>
      </c>
      <c r="AO6" s="4">
        <v>2052</v>
      </c>
      <c r="AP6" s="4">
        <v>2053</v>
      </c>
      <c r="AQ6" s="4">
        <v>2054</v>
      </c>
      <c r="AR6" s="4">
        <v>2055</v>
      </c>
      <c r="AS6" s="4">
        <v>2056</v>
      </c>
      <c r="AT6" s="4">
        <v>2057</v>
      </c>
      <c r="AU6" s="4">
        <v>2058</v>
      </c>
      <c r="AV6" s="4">
        <v>2059</v>
      </c>
      <c r="AW6" s="4">
        <v>2060</v>
      </c>
      <c r="AX6" s="4">
        <v>2061</v>
      </c>
      <c r="AY6" s="4">
        <v>2062</v>
      </c>
      <c r="AZ6" s="4">
        <v>2063</v>
      </c>
      <c r="BA6" s="4">
        <v>2064</v>
      </c>
      <c r="BB6" s="4">
        <v>2065</v>
      </c>
      <c r="BC6" s="4">
        <v>2066</v>
      </c>
      <c r="BD6" s="4">
        <v>2067</v>
      </c>
    </row>
    <row r="7" spans="1:56" x14ac:dyDescent="0.3">
      <c r="A7" s="212" t="s">
        <v>11</v>
      </c>
      <c r="B7" s="61" t="s">
        <v>196</v>
      </c>
      <c r="C7" s="60" t="s">
        <v>377</v>
      </c>
      <c r="D7" s="61" t="s">
        <v>39</v>
      </c>
      <c r="E7" s="62"/>
      <c r="F7" s="62"/>
      <c r="G7" s="62"/>
      <c r="H7" s="62"/>
      <c r="I7" s="62">
        <f>'Workings baseline'!P10/1000000</f>
        <v>8.1294986429662694E-3</v>
      </c>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1"/>
      <c r="AY7" s="61"/>
      <c r="AZ7" s="61"/>
      <c r="BA7" s="61"/>
      <c r="BB7" s="61"/>
      <c r="BC7" s="61"/>
      <c r="BD7" s="61"/>
    </row>
    <row r="8" spans="1:56" x14ac:dyDescent="0.3">
      <c r="A8" s="213"/>
      <c r="B8" s="61" t="s">
        <v>196</v>
      </c>
      <c r="C8" s="60" t="s">
        <v>389</v>
      </c>
      <c r="D8" s="61" t="s">
        <v>39</v>
      </c>
      <c r="E8" s="62"/>
      <c r="F8" s="62"/>
      <c r="G8" s="62"/>
      <c r="H8" s="62"/>
      <c r="I8" s="62">
        <f>'Workings baseline'!P12/1000000</f>
        <v>1.242E-2</v>
      </c>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1"/>
      <c r="AY8" s="61"/>
      <c r="AZ8" s="61"/>
      <c r="BA8" s="61"/>
      <c r="BB8" s="61"/>
      <c r="BC8" s="61"/>
      <c r="BD8" s="61"/>
    </row>
    <row r="9" spans="1:56" x14ac:dyDescent="0.3">
      <c r="A9" s="213"/>
      <c r="B9" s="61" t="s">
        <v>196</v>
      </c>
      <c r="C9" s="60"/>
      <c r="D9" s="61" t="s">
        <v>39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1"/>
      <c r="AY9" s="61"/>
      <c r="AZ9" s="61"/>
      <c r="BA9" s="61"/>
      <c r="BB9" s="61"/>
      <c r="BC9" s="61"/>
      <c r="BD9" s="61"/>
    </row>
    <row r="10" spans="1:56" x14ac:dyDescent="0.3">
      <c r="A10" s="213"/>
      <c r="B10" s="61" t="s">
        <v>196</v>
      </c>
      <c r="C10" s="60"/>
      <c r="D10" s="61" t="s">
        <v>39</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1"/>
      <c r="AY10" s="61"/>
      <c r="AZ10" s="61"/>
      <c r="BA10" s="61"/>
      <c r="BB10" s="61"/>
      <c r="BC10" s="61"/>
      <c r="BD10" s="61"/>
    </row>
    <row r="11" spans="1:56" x14ac:dyDescent="0.3">
      <c r="A11" s="213"/>
      <c r="B11" s="61" t="s">
        <v>196</v>
      </c>
      <c r="C11" s="60"/>
      <c r="D11" s="61" t="s">
        <v>39</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1"/>
      <c r="AY11" s="61"/>
      <c r="AZ11" s="61"/>
      <c r="BA11" s="61"/>
      <c r="BB11" s="61"/>
      <c r="BC11" s="61"/>
      <c r="BD11" s="61"/>
    </row>
    <row r="12" spans="1:56" ht="15.75" thickBot="1" x14ac:dyDescent="0.35">
      <c r="A12" s="214"/>
      <c r="B12" s="123" t="s">
        <v>195</v>
      </c>
      <c r="C12" s="58"/>
      <c r="D12" s="124" t="s">
        <v>39</v>
      </c>
      <c r="E12" s="59">
        <f>SUM(E7:E11)</f>
        <v>0</v>
      </c>
      <c r="F12" s="59">
        <f t="shared" ref="F12:AW12" si="0">SUM(F7:F11)</f>
        <v>0</v>
      </c>
      <c r="G12" s="59">
        <f t="shared" si="0"/>
        <v>0</v>
      </c>
      <c r="H12" s="59">
        <f t="shared" si="0"/>
        <v>0</v>
      </c>
      <c r="I12" s="59">
        <f t="shared" si="0"/>
        <v>2.054949864296627E-2</v>
      </c>
      <c r="J12" s="59">
        <f t="shared" si="0"/>
        <v>0</v>
      </c>
      <c r="K12" s="59">
        <f t="shared" si="0"/>
        <v>0</v>
      </c>
      <c r="L12" s="59">
        <f t="shared" si="0"/>
        <v>0</v>
      </c>
      <c r="M12" s="59">
        <f t="shared" si="0"/>
        <v>0</v>
      </c>
      <c r="N12" s="59">
        <f t="shared" si="0"/>
        <v>0</v>
      </c>
      <c r="O12" s="59">
        <f t="shared" si="0"/>
        <v>0</v>
      </c>
      <c r="P12" s="59">
        <f t="shared" si="0"/>
        <v>0</v>
      </c>
      <c r="Q12" s="59">
        <f t="shared" si="0"/>
        <v>0</v>
      </c>
      <c r="R12" s="59">
        <f t="shared" si="0"/>
        <v>0</v>
      </c>
      <c r="S12" s="59">
        <f t="shared" si="0"/>
        <v>0</v>
      </c>
      <c r="T12" s="59">
        <f t="shared" si="0"/>
        <v>0</v>
      </c>
      <c r="U12" s="59">
        <f t="shared" si="0"/>
        <v>0</v>
      </c>
      <c r="V12" s="59">
        <f t="shared" si="0"/>
        <v>0</v>
      </c>
      <c r="W12" s="59">
        <f t="shared" si="0"/>
        <v>0</v>
      </c>
      <c r="X12" s="59">
        <f t="shared" si="0"/>
        <v>0</v>
      </c>
      <c r="Y12" s="59">
        <f t="shared" si="0"/>
        <v>0</v>
      </c>
      <c r="Z12" s="59">
        <f t="shared" si="0"/>
        <v>0</v>
      </c>
      <c r="AA12" s="59">
        <f t="shared" si="0"/>
        <v>0</v>
      </c>
      <c r="AB12" s="59">
        <f t="shared" si="0"/>
        <v>0</v>
      </c>
      <c r="AC12" s="59">
        <f t="shared" si="0"/>
        <v>0</v>
      </c>
      <c r="AD12" s="59">
        <f t="shared" si="0"/>
        <v>0</v>
      </c>
      <c r="AE12" s="59">
        <f t="shared" si="0"/>
        <v>0</v>
      </c>
      <c r="AF12" s="59">
        <f t="shared" si="0"/>
        <v>0</v>
      </c>
      <c r="AG12" s="59">
        <f t="shared" si="0"/>
        <v>0</v>
      </c>
      <c r="AH12" s="59">
        <f t="shared" si="0"/>
        <v>0</v>
      </c>
      <c r="AI12" s="59">
        <f t="shared" si="0"/>
        <v>0</v>
      </c>
      <c r="AJ12" s="59">
        <f t="shared" si="0"/>
        <v>0</v>
      </c>
      <c r="AK12" s="59">
        <f t="shared" si="0"/>
        <v>0</v>
      </c>
      <c r="AL12" s="59">
        <f t="shared" si="0"/>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9">
        <f t="shared" si="0"/>
        <v>0</v>
      </c>
      <c r="AX12" s="61"/>
      <c r="AY12" s="61"/>
      <c r="AZ12" s="61"/>
      <c r="BA12" s="61"/>
      <c r="BB12" s="61"/>
      <c r="BC12" s="61"/>
      <c r="BD12" s="61"/>
    </row>
    <row r="13" spans="1:56" ht="12.75" customHeight="1" x14ac:dyDescent="0.3">
      <c r="A13" s="208" t="s">
        <v>307</v>
      </c>
      <c r="B13" s="9" t="s">
        <v>35</v>
      </c>
      <c r="D13" s="4" t="s">
        <v>39</v>
      </c>
      <c r="E13" s="35">
        <f>'Fixed data'!$G$6*E29/1000000</f>
        <v>0</v>
      </c>
      <c r="F13" s="35">
        <f>'Fixed data'!$G$6*F29/1000000</f>
        <v>0</v>
      </c>
      <c r="G13" s="35">
        <f>'Fixed data'!$G$6*G29/1000000</f>
        <v>0</v>
      </c>
      <c r="H13" s="35">
        <f>'Fixed data'!$G$6*H29/1000000</f>
        <v>0</v>
      </c>
      <c r="I13" s="35">
        <f>'Fixed data'!$G$6*I29/1000000</f>
        <v>0</v>
      </c>
      <c r="J13" s="35">
        <f>'Fixed data'!$G$6*J29/1000000</f>
        <v>0</v>
      </c>
      <c r="K13" s="35">
        <f>'Fixed data'!$G$6*K29/1000000</f>
        <v>0</v>
      </c>
      <c r="L13" s="35">
        <f>'Fixed data'!$G$6*L29/1000000</f>
        <v>0</v>
      </c>
      <c r="M13" s="35">
        <f>'Fixed data'!$G$6*M29/1000000</f>
        <v>0</v>
      </c>
      <c r="N13" s="35">
        <f>'Fixed data'!$G$6*N29/1000000</f>
        <v>0</v>
      </c>
      <c r="O13" s="35">
        <f>'Fixed data'!$G$6*O29/1000000</f>
        <v>0</v>
      </c>
      <c r="P13" s="35">
        <f>'Fixed data'!$G$6*P29/1000000</f>
        <v>0</v>
      </c>
      <c r="Q13" s="35">
        <f>'Fixed data'!$G$6*Q29/1000000</f>
        <v>0</v>
      </c>
      <c r="R13" s="35">
        <f>'Fixed data'!$G$6*R29/1000000</f>
        <v>0</v>
      </c>
      <c r="S13" s="35">
        <f>'Fixed data'!$G$6*S29/1000000</f>
        <v>0</v>
      </c>
      <c r="T13" s="35">
        <f>'Fixed data'!$G$6*T29/1000000</f>
        <v>0</v>
      </c>
      <c r="U13" s="35">
        <f>'Fixed data'!$G$6*U29/1000000</f>
        <v>0</v>
      </c>
      <c r="V13" s="35">
        <f>'Fixed data'!$G$6*V29/1000000</f>
        <v>0</v>
      </c>
      <c r="W13" s="35">
        <f>'Fixed data'!$G$6*W29/1000000</f>
        <v>0</v>
      </c>
      <c r="X13" s="35">
        <f>'Fixed data'!$G$6*X29/1000000</f>
        <v>0</v>
      </c>
      <c r="Y13" s="35">
        <f>'Fixed data'!$G$6*Y29/1000000</f>
        <v>0</v>
      </c>
      <c r="Z13" s="35">
        <f>'Fixed data'!$G$6*Z29/1000000</f>
        <v>0</v>
      </c>
      <c r="AA13" s="35">
        <f>'Fixed data'!$G$6*AA29/1000000</f>
        <v>0</v>
      </c>
      <c r="AB13" s="35">
        <f>'Fixed data'!$G$6*AB29/1000000</f>
        <v>0</v>
      </c>
      <c r="AC13" s="35">
        <f>'Fixed data'!$G$6*AC29/1000000</f>
        <v>0</v>
      </c>
      <c r="AD13" s="35">
        <f>'Fixed data'!$G$6*AD29/1000000</f>
        <v>0</v>
      </c>
      <c r="AE13" s="35">
        <f>'Fixed data'!$G$6*AE29/1000000</f>
        <v>0</v>
      </c>
      <c r="AF13" s="35">
        <f>'Fixed data'!$G$6*AF29/1000000</f>
        <v>0</v>
      </c>
      <c r="AG13" s="35">
        <f>'Fixed data'!$G$6*AG29/1000000</f>
        <v>0</v>
      </c>
      <c r="AH13" s="35">
        <f>'Fixed data'!$G$6*AH29/1000000</f>
        <v>0</v>
      </c>
      <c r="AI13" s="35">
        <f>'Fixed data'!$G$6*AI29/1000000</f>
        <v>0</v>
      </c>
      <c r="AJ13" s="35">
        <f>'Fixed data'!$G$6*AJ29/1000000</f>
        <v>0</v>
      </c>
      <c r="AK13" s="35">
        <f>'Fixed data'!$G$6*AK29/1000000</f>
        <v>0</v>
      </c>
      <c r="AL13" s="35">
        <f>'Fixed data'!$G$6*AL29/1000000</f>
        <v>0</v>
      </c>
      <c r="AM13" s="35">
        <f>'Fixed data'!$G$6*AM29/1000000</f>
        <v>0</v>
      </c>
      <c r="AN13" s="35">
        <f>'Fixed data'!$G$6*AN29/1000000</f>
        <v>0</v>
      </c>
      <c r="AO13" s="35">
        <f>'Fixed data'!$G$6*AO29/1000000</f>
        <v>0</v>
      </c>
      <c r="AP13" s="35">
        <f>'Fixed data'!$G$6*AP29/1000000</f>
        <v>0</v>
      </c>
      <c r="AQ13" s="35">
        <f>'Fixed data'!$G$6*AQ29/1000000</f>
        <v>0</v>
      </c>
      <c r="AR13" s="35">
        <f>'Fixed data'!$G$6*AR29/1000000</f>
        <v>0</v>
      </c>
      <c r="AS13" s="35">
        <f>'Fixed data'!$G$6*AS29/1000000</f>
        <v>0</v>
      </c>
      <c r="AT13" s="35">
        <f>'Fixed data'!$G$6*AT29/1000000</f>
        <v>0</v>
      </c>
      <c r="AU13" s="35">
        <f>'Fixed data'!$G$6*AU29/1000000</f>
        <v>0</v>
      </c>
      <c r="AV13" s="35">
        <f>'Fixed data'!$G$6*AV29/1000000</f>
        <v>0</v>
      </c>
      <c r="AW13" s="35">
        <f>'Fixed data'!$G$6*AW29/1000000</f>
        <v>0</v>
      </c>
      <c r="AX13" s="35">
        <f>'Fixed data'!$G$6*AX29/1000000</f>
        <v>0</v>
      </c>
      <c r="AY13" s="35">
        <f>'Fixed data'!$G$6*AY29/1000000</f>
        <v>0</v>
      </c>
      <c r="AZ13" s="35">
        <f>'Fixed data'!$G$6*AZ29/1000000</f>
        <v>0</v>
      </c>
      <c r="BA13" s="35">
        <f>'Fixed data'!$G$6*BA29/1000000</f>
        <v>0</v>
      </c>
      <c r="BB13" s="35">
        <f>'Fixed data'!$G$6*BB29/1000000</f>
        <v>0</v>
      </c>
      <c r="BC13" s="35">
        <f>'Fixed data'!$G$6*BC29/1000000</f>
        <v>0</v>
      </c>
      <c r="BD13" s="35">
        <f>'Fixed data'!$G$6*BD29/1000000</f>
        <v>0</v>
      </c>
    </row>
    <row r="14" spans="1:56" ht="15" customHeight="1" x14ac:dyDescent="0.3">
      <c r="A14" s="209"/>
      <c r="B14" s="9" t="s">
        <v>200</v>
      </c>
      <c r="D14" s="4" t="s">
        <v>39</v>
      </c>
      <c r="E14" s="35">
        <f>E30*'Fixed data'!H$5/1000000</f>
        <v>0</v>
      </c>
      <c r="F14" s="35">
        <f>F30*'Fixed data'!I$5/1000000</f>
        <v>0</v>
      </c>
      <c r="G14" s="35">
        <f>G30*'Fixed data'!J$5/1000000</f>
        <v>0</v>
      </c>
      <c r="H14" s="35">
        <f>H30*'Fixed data'!K$5/1000000</f>
        <v>0</v>
      </c>
      <c r="I14" s="35">
        <f>I30*'Fixed data'!L$5/1000000</f>
        <v>0</v>
      </c>
      <c r="J14" s="35">
        <f>J30*'Fixed data'!M$5/1000000</f>
        <v>0</v>
      </c>
      <c r="K14" s="35">
        <f>K30*'Fixed data'!N$5/1000000</f>
        <v>0</v>
      </c>
      <c r="L14" s="35">
        <f>L30*'Fixed data'!O$5/1000000</f>
        <v>0</v>
      </c>
      <c r="M14" s="35">
        <f>M30*'Fixed data'!P$5/1000000</f>
        <v>0</v>
      </c>
      <c r="N14" s="35">
        <f>N30*'Fixed data'!Q$5/1000000</f>
        <v>0</v>
      </c>
      <c r="O14" s="35">
        <f>O30*'Fixed data'!R$5/1000000</f>
        <v>0</v>
      </c>
      <c r="P14" s="35">
        <f>P30*'Fixed data'!S$5/1000000</f>
        <v>0</v>
      </c>
      <c r="Q14" s="35">
        <f>Q30*'Fixed data'!T$5/1000000</f>
        <v>0</v>
      </c>
      <c r="R14" s="35">
        <f>R30*'Fixed data'!U$5/1000000</f>
        <v>0</v>
      </c>
      <c r="S14" s="35">
        <f>S30*'Fixed data'!V$5/1000000</f>
        <v>0</v>
      </c>
      <c r="T14" s="35">
        <f>T30*'Fixed data'!W$5/1000000</f>
        <v>0</v>
      </c>
      <c r="U14" s="35">
        <f>U30*'Fixed data'!X$5/1000000</f>
        <v>0</v>
      </c>
      <c r="V14" s="35">
        <f>V30*'Fixed data'!Y$5/1000000</f>
        <v>0</v>
      </c>
      <c r="W14" s="35">
        <f>W30*'Fixed data'!Z$5/1000000</f>
        <v>0</v>
      </c>
      <c r="X14" s="35">
        <f>X30*'Fixed data'!AA$5/1000000</f>
        <v>0</v>
      </c>
      <c r="Y14" s="35">
        <f>Y30*'Fixed data'!AB$5/1000000</f>
        <v>0</v>
      </c>
      <c r="Z14" s="35">
        <f>Z30*'Fixed data'!AC$5/1000000</f>
        <v>0</v>
      </c>
      <c r="AA14" s="35">
        <f>AA30*'Fixed data'!AD$5/1000000</f>
        <v>0</v>
      </c>
      <c r="AB14" s="35">
        <f>AB30*'Fixed data'!AE$5/1000000</f>
        <v>0</v>
      </c>
      <c r="AC14" s="35">
        <f>AC30*'Fixed data'!AF$5/1000000</f>
        <v>0</v>
      </c>
      <c r="AD14" s="35">
        <f>AD30*'Fixed data'!AG$5/1000000</f>
        <v>0</v>
      </c>
      <c r="AE14" s="35">
        <f>AE30*'Fixed data'!AH$5/1000000</f>
        <v>0</v>
      </c>
      <c r="AF14" s="35">
        <f>AF30*'Fixed data'!AI$5/1000000</f>
        <v>0</v>
      </c>
      <c r="AG14" s="35">
        <f>AG30*'Fixed data'!AJ$5/1000000</f>
        <v>0</v>
      </c>
      <c r="AH14" s="35">
        <f>AH30*'Fixed data'!AK$5/1000000</f>
        <v>0</v>
      </c>
      <c r="AI14" s="35">
        <f>AI30*'Fixed data'!AL$5/1000000</f>
        <v>0</v>
      </c>
      <c r="AJ14" s="35">
        <f>AJ30*'Fixed data'!AM$5/1000000</f>
        <v>0</v>
      </c>
      <c r="AK14" s="35">
        <f>AK30*'Fixed data'!AN$5/1000000</f>
        <v>0</v>
      </c>
      <c r="AL14" s="35">
        <f>AL30*'Fixed data'!AO$5/1000000</f>
        <v>0</v>
      </c>
      <c r="AM14" s="35">
        <f>AM30*'Fixed data'!AP$5/1000000</f>
        <v>0</v>
      </c>
      <c r="AN14" s="35">
        <f>AN30*'Fixed data'!AQ$5/1000000</f>
        <v>0</v>
      </c>
      <c r="AO14" s="35">
        <f>AO30*'Fixed data'!AR$5/1000000</f>
        <v>0</v>
      </c>
      <c r="AP14" s="35">
        <f>AP30*'Fixed data'!AS$5/1000000</f>
        <v>0</v>
      </c>
      <c r="AQ14" s="35">
        <f>AQ30*'Fixed data'!AT$5/1000000</f>
        <v>0</v>
      </c>
      <c r="AR14" s="35">
        <f>AR30*'Fixed data'!AU$5/1000000</f>
        <v>0</v>
      </c>
      <c r="AS14" s="35">
        <f>AS30*'Fixed data'!AV$5/1000000</f>
        <v>0</v>
      </c>
      <c r="AT14" s="35">
        <f>AT30*'Fixed data'!AW$5/1000000</f>
        <v>0</v>
      </c>
      <c r="AU14" s="35">
        <f>AU30*'Fixed data'!AX$5/1000000</f>
        <v>0</v>
      </c>
      <c r="AV14" s="35">
        <f>AV30*'Fixed data'!AY$5/1000000</f>
        <v>0</v>
      </c>
      <c r="AW14" s="35">
        <f>AW30*'Fixed data'!AZ$5/1000000</f>
        <v>0</v>
      </c>
      <c r="AX14" s="35">
        <f>AX30*'Fixed data'!BA$5/1000000</f>
        <v>0</v>
      </c>
      <c r="AY14" s="35">
        <f>AY30*'Fixed data'!BB$5/1000000</f>
        <v>0</v>
      </c>
      <c r="AZ14" s="35">
        <f>AZ30*'Fixed data'!BC$5/1000000</f>
        <v>0</v>
      </c>
      <c r="BA14" s="35">
        <f>BA30*'Fixed data'!BD$5/1000000</f>
        <v>0</v>
      </c>
      <c r="BB14" s="35">
        <f>BB30*'Fixed data'!BE$5/1000000</f>
        <v>0</v>
      </c>
      <c r="BC14" s="35">
        <f>BC30*'Fixed data'!BF$5/1000000</f>
        <v>0</v>
      </c>
      <c r="BD14" s="35">
        <f>BD30*'Fixed data'!BG$5/1000000</f>
        <v>0</v>
      </c>
    </row>
    <row r="15" spans="1:56" ht="15" customHeight="1" x14ac:dyDescent="0.3">
      <c r="A15" s="209"/>
      <c r="B15" s="9" t="s">
        <v>296</v>
      </c>
      <c r="C15" s="11"/>
      <c r="D15" s="11" t="s">
        <v>39</v>
      </c>
      <c r="E15" s="82">
        <f>'Fixed data'!$G$7*E$31/1000000</f>
        <v>0</v>
      </c>
      <c r="F15" s="82">
        <f>'Fixed data'!$G$7*F$31/1000000</f>
        <v>0</v>
      </c>
      <c r="G15" s="82">
        <f>'Fixed data'!$G$7*G$31/1000000</f>
        <v>0</v>
      </c>
      <c r="H15" s="82">
        <f>'Fixed data'!$G$7*H$31/1000000</f>
        <v>0</v>
      </c>
      <c r="I15" s="82">
        <f>'Fixed data'!$G$7*I$31/1000000</f>
        <v>0</v>
      </c>
      <c r="J15" s="82">
        <f>'Fixed data'!$G$7*J$31/1000000</f>
        <v>0</v>
      </c>
      <c r="K15" s="82">
        <f>'Fixed data'!$G$7*K$31/1000000</f>
        <v>0</v>
      </c>
      <c r="L15" s="82">
        <f>'Fixed data'!$G$7*L$31/1000000</f>
        <v>0</v>
      </c>
      <c r="M15" s="82">
        <f>'Fixed data'!$G$7*M$31/1000000</f>
        <v>0</v>
      </c>
      <c r="N15" s="82">
        <f>'Fixed data'!$G$7*N$31/1000000</f>
        <v>0</v>
      </c>
      <c r="O15" s="82">
        <f>'Fixed data'!$G$7*O$31/1000000</f>
        <v>0</v>
      </c>
      <c r="P15" s="82">
        <f>'Fixed data'!$G$7*P$31/1000000</f>
        <v>0</v>
      </c>
      <c r="Q15" s="82">
        <f>'Fixed data'!$G$7*Q$31/1000000</f>
        <v>0</v>
      </c>
      <c r="R15" s="82">
        <f>'Fixed data'!$G$7*R$31/1000000</f>
        <v>0</v>
      </c>
      <c r="S15" s="82">
        <f>'Fixed data'!$G$7*S$31/1000000</f>
        <v>0</v>
      </c>
      <c r="T15" s="82">
        <f>'Fixed data'!$G$7*T$31/1000000</f>
        <v>0</v>
      </c>
      <c r="U15" s="82">
        <f>'Fixed data'!$G$7*U$31/1000000</f>
        <v>0</v>
      </c>
      <c r="V15" s="82">
        <f>'Fixed data'!$G$7*V$31/1000000</f>
        <v>0</v>
      </c>
      <c r="W15" s="82">
        <f>'Fixed data'!$G$7*W$31/1000000</f>
        <v>0</v>
      </c>
      <c r="X15" s="82">
        <f>'Fixed data'!$G$7*X$31/1000000</f>
        <v>0</v>
      </c>
      <c r="Y15" s="82">
        <f>'Fixed data'!$G$7*Y$31/1000000</f>
        <v>0</v>
      </c>
      <c r="Z15" s="82">
        <f>'Fixed data'!$G$7*Z$31/1000000</f>
        <v>0</v>
      </c>
      <c r="AA15" s="82">
        <f>'Fixed data'!$G$7*AA$31/1000000</f>
        <v>0</v>
      </c>
      <c r="AB15" s="82">
        <f>'Fixed data'!$G$7*AB$31/1000000</f>
        <v>0</v>
      </c>
      <c r="AC15" s="82">
        <f>'Fixed data'!$G$7*AC$31/1000000</f>
        <v>0</v>
      </c>
      <c r="AD15" s="82">
        <f>'Fixed data'!$G$7*AD$31/1000000</f>
        <v>0</v>
      </c>
      <c r="AE15" s="82">
        <f>'Fixed data'!$G$7*AE$31/1000000</f>
        <v>0</v>
      </c>
      <c r="AF15" s="82">
        <f>'Fixed data'!$G$7*AF$31/1000000</f>
        <v>0</v>
      </c>
      <c r="AG15" s="82">
        <f>'Fixed data'!$G$7*AG$31/1000000</f>
        <v>0</v>
      </c>
      <c r="AH15" s="82">
        <f>'Fixed data'!$G$7*AH$31/1000000</f>
        <v>0</v>
      </c>
      <c r="AI15" s="82">
        <f>'Fixed data'!$G$7*AI$31/1000000</f>
        <v>0</v>
      </c>
      <c r="AJ15" s="82">
        <f>'Fixed data'!$G$7*AJ$31/1000000</f>
        <v>0</v>
      </c>
      <c r="AK15" s="82">
        <f>'Fixed data'!$G$7*AK$31/1000000</f>
        <v>0</v>
      </c>
      <c r="AL15" s="82">
        <f>'Fixed data'!$G$7*AL$31/1000000</f>
        <v>0</v>
      </c>
      <c r="AM15" s="82">
        <f>'Fixed data'!$G$7*AM$31/1000000</f>
        <v>0</v>
      </c>
      <c r="AN15" s="82">
        <f>'Fixed data'!$G$7*AN$31/1000000</f>
        <v>0</v>
      </c>
      <c r="AO15" s="82">
        <f>'Fixed data'!$G$7*AO$31/1000000</f>
        <v>0</v>
      </c>
      <c r="AP15" s="82">
        <f>'Fixed data'!$G$7*AP$31/1000000</f>
        <v>0</v>
      </c>
      <c r="AQ15" s="82">
        <f>'Fixed data'!$G$7*AQ$31/1000000</f>
        <v>0</v>
      </c>
      <c r="AR15" s="82">
        <f>'Fixed data'!$G$7*AR$31/1000000</f>
        <v>0</v>
      </c>
      <c r="AS15" s="82">
        <f>'Fixed data'!$G$7*AS$31/1000000</f>
        <v>0</v>
      </c>
      <c r="AT15" s="82">
        <f>'Fixed data'!$G$7*AT$31/1000000</f>
        <v>0</v>
      </c>
      <c r="AU15" s="82">
        <f>'Fixed data'!$G$7*AU$31/1000000</f>
        <v>0</v>
      </c>
      <c r="AV15" s="82">
        <f>'Fixed data'!$G$7*AV$31/1000000</f>
        <v>0</v>
      </c>
      <c r="AW15" s="82">
        <f>'Fixed data'!$G$7*AW$31/1000000</f>
        <v>0</v>
      </c>
      <c r="AX15" s="82">
        <f>'Fixed data'!$G$7*AX$31/1000000</f>
        <v>0</v>
      </c>
      <c r="AY15" s="82">
        <f>'Fixed data'!$G$7*AY$31/1000000</f>
        <v>0</v>
      </c>
      <c r="AZ15" s="82">
        <f>'Fixed data'!$G$7*AZ$31/1000000</f>
        <v>0</v>
      </c>
      <c r="BA15" s="82">
        <f>'Fixed data'!$G$7*BA$31/1000000</f>
        <v>0</v>
      </c>
      <c r="BB15" s="82">
        <f>'Fixed data'!$G$7*BB$31/1000000</f>
        <v>0</v>
      </c>
      <c r="BC15" s="82">
        <f>'Fixed data'!$G$7*BC$31/1000000</f>
        <v>0</v>
      </c>
      <c r="BD15" s="82">
        <f>'Fixed data'!$G$7*BD$31/1000000</f>
        <v>0</v>
      </c>
    </row>
    <row r="16" spans="1:56" ht="15" customHeight="1" x14ac:dyDescent="0.3">
      <c r="A16" s="209"/>
      <c r="B16" s="9" t="s">
        <v>297</v>
      </c>
      <c r="C16" s="9"/>
      <c r="D16" s="9" t="s">
        <v>39</v>
      </c>
      <c r="E16" s="82">
        <f>'Fixed data'!$G$8*E32/1000000</f>
        <v>0</v>
      </c>
      <c r="F16" s="82">
        <f>'Fixed data'!$G$8*F32/1000000</f>
        <v>0</v>
      </c>
      <c r="G16" s="82">
        <f>'Fixed data'!$G$8*G32/1000000</f>
        <v>0</v>
      </c>
      <c r="H16" s="82">
        <f>'Fixed data'!$G$8*H32/1000000</f>
        <v>0</v>
      </c>
      <c r="I16" s="82">
        <f>'Fixed data'!$G$8*I32/1000000</f>
        <v>0</v>
      </c>
      <c r="J16" s="82">
        <f>'Fixed data'!$G$8*J32/1000000</f>
        <v>0</v>
      </c>
      <c r="K16" s="82">
        <f>'Fixed data'!$G$8*K32/1000000</f>
        <v>0</v>
      </c>
      <c r="L16" s="82">
        <f>'Fixed data'!$G$8*L32/1000000</f>
        <v>0</v>
      </c>
      <c r="M16" s="82">
        <f>'Fixed data'!$G$8*M32/1000000</f>
        <v>0</v>
      </c>
      <c r="N16" s="82">
        <f>'Fixed data'!$G$8*N32/1000000</f>
        <v>0</v>
      </c>
      <c r="O16" s="82">
        <f>'Fixed data'!$G$8*O32/1000000</f>
        <v>0</v>
      </c>
      <c r="P16" s="82">
        <f>'Fixed data'!$G$8*P32/1000000</f>
        <v>0</v>
      </c>
      <c r="Q16" s="82">
        <f>'Fixed data'!$G$8*Q32/1000000</f>
        <v>0</v>
      </c>
      <c r="R16" s="82">
        <f>'Fixed data'!$G$8*R32/1000000</f>
        <v>0</v>
      </c>
      <c r="S16" s="82">
        <f>'Fixed data'!$G$8*S32/1000000</f>
        <v>0</v>
      </c>
      <c r="T16" s="82">
        <f>'Fixed data'!$G$8*T32/1000000</f>
        <v>0</v>
      </c>
      <c r="U16" s="82">
        <f>'Fixed data'!$G$8*U32/1000000</f>
        <v>0</v>
      </c>
      <c r="V16" s="82">
        <f>'Fixed data'!$G$8*V32/1000000</f>
        <v>0</v>
      </c>
      <c r="W16" s="82">
        <f>'Fixed data'!$G$8*W32/1000000</f>
        <v>0</v>
      </c>
      <c r="X16" s="82">
        <f>'Fixed data'!$G$8*X32/1000000</f>
        <v>0</v>
      </c>
      <c r="Y16" s="82">
        <f>'Fixed data'!$G$8*Y32/1000000</f>
        <v>0</v>
      </c>
      <c r="Z16" s="82">
        <f>'Fixed data'!$G$8*Z32/1000000</f>
        <v>0</v>
      </c>
      <c r="AA16" s="82">
        <f>'Fixed data'!$G$8*AA32/1000000</f>
        <v>0</v>
      </c>
      <c r="AB16" s="82">
        <f>'Fixed data'!$G$8*AB32/1000000</f>
        <v>0</v>
      </c>
      <c r="AC16" s="82">
        <f>'Fixed data'!$G$8*AC32/1000000</f>
        <v>0</v>
      </c>
      <c r="AD16" s="82">
        <f>'Fixed data'!$G$8*AD32/1000000</f>
        <v>0</v>
      </c>
      <c r="AE16" s="82">
        <f>'Fixed data'!$G$8*AE32/1000000</f>
        <v>0</v>
      </c>
      <c r="AF16" s="82">
        <f>'Fixed data'!$G$8*AF32/1000000</f>
        <v>0</v>
      </c>
      <c r="AG16" s="82">
        <f>'Fixed data'!$G$8*AG32/1000000</f>
        <v>0</v>
      </c>
      <c r="AH16" s="82">
        <f>'Fixed data'!$G$8*AH32/1000000</f>
        <v>0</v>
      </c>
      <c r="AI16" s="82">
        <f>'Fixed data'!$G$8*AI32/1000000</f>
        <v>0</v>
      </c>
      <c r="AJ16" s="82">
        <f>'Fixed data'!$G$8*AJ32/1000000</f>
        <v>0</v>
      </c>
      <c r="AK16" s="82">
        <f>'Fixed data'!$G$8*AK32/1000000</f>
        <v>0</v>
      </c>
      <c r="AL16" s="82">
        <f>'Fixed data'!$G$8*AL32/1000000</f>
        <v>0</v>
      </c>
      <c r="AM16" s="82">
        <f>'Fixed data'!$G$8*AM32/1000000</f>
        <v>0</v>
      </c>
      <c r="AN16" s="82">
        <f>'Fixed data'!$G$8*AN32/1000000</f>
        <v>0</v>
      </c>
      <c r="AO16" s="82">
        <f>'Fixed data'!$G$8*AO32/1000000</f>
        <v>0</v>
      </c>
      <c r="AP16" s="82">
        <f>'Fixed data'!$G$8*AP32/1000000</f>
        <v>0</v>
      </c>
      <c r="AQ16" s="82">
        <f>'Fixed data'!$G$8*AQ32/1000000</f>
        <v>0</v>
      </c>
      <c r="AR16" s="82">
        <f>'Fixed data'!$G$8*AR32/1000000</f>
        <v>0</v>
      </c>
      <c r="AS16" s="82">
        <f>'Fixed data'!$G$8*AS32/1000000</f>
        <v>0</v>
      </c>
      <c r="AT16" s="82">
        <f>'Fixed data'!$G$8*AT32/1000000</f>
        <v>0</v>
      </c>
      <c r="AU16" s="82">
        <f>'Fixed data'!$G$8*AU32/1000000</f>
        <v>0</v>
      </c>
      <c r="AV16" s="82">
        <f>'Fixed data'!$G$8*AV32/1000000</f>
        <v>0</v>
      </c>
      <c r="AW16" s="82">
        <f>'Fixed data'!$G$8*AW32/1000000</f>
        <v>0</v>
      </c>
      <c r="AX16" s="82">
        <f>'Fixed data'!$G$8*AX32/1000000</f>
        <v>0</v>
      </c>
      <c r="AY16" s="82">
        <f>'Fixed data'!$G$8*AY32/1000000</f>
        <v>0</v>
      </c>
      <c r="AZ16" s="82">
        <f>'Fixed data'!$G$8*AZ32/1000000</f>
        <v>0</v>
      </c>
      <c r="BA16" s="82">
        <f>'Fixed data'!$G$8*BA32/1000000</f>
        <v>0</v>
      </c>
      <c r="BB16" s="82">
        <f>'Fixed data'!$G$8*BB32/1000000</f>
        <v>0</v>
      </c>
      <c r="BC16" s="82">
        <f>'Fixed data'!$G$8*BC32/1000000</f>
        <v>0</v>
      </c>
      <c r="BD16" s="82">
        <f>'Fixed data'!$G$8*BD32/1000000</f>
        <v>0</v>
      </c>
    </row>
    <row r="17" spans="1:56" ht="15" customHeight="1" x14ac:dyDescent="0.3">
      <c r="A17" s="209"/>
      <c r="B17" s="4" t="s">
        <v>201</v>
      </c>
      <c r="D17" s="9" t="s">
        <v>39</v>
      </c>
      <c r="E17" s="35">
        <f>E33*'Fixed data'!H$5/1000000</f>
        <v>0</v>
      </c>
      <c r="F17" s="35">
        <f>F33*'Fixed data'!I$5/1000000</f>
        <v>0</v>
      </c>
      <c r="G17" s="35">
        <f>G33*'Fixed data'!J$5/1000000</f>
        <v>0</v>
      </c>
      <c r="H17" s="35">
        <f>H33*'Fixed data'!K$5/1000000</f>
        <v>0</v>
      </c>
      <c r="I17" s="35">
        <f>I33*'Fixed data'!L$5/1000000</f>
        <v>0</v>
      </c>
      <c r="J17" s="35">
        <f>J33*'Fixed data'!M$5/1000000</f>
        <v>0</v>
      </c>
      <c r="K17" s="35">
        <f>K33*'Fixed data'!N$5/1000000</f>
        <v>0</v>
      </c>
      <c r="L17" s="35">
        <f>L33*'Fixed data'!O$5/1000000</f>
        <v>0</v>
      </c>
      <c r="M17" s="35">
        <f>M33*'Fixed data'!P$5/1000000</f>
        <v>0</v>
      </c>
      <c r="N17" s="35">
        <f>N33*'Fixed data'!Q$5/1000000</f>
        <v>0</v>
      </c>
      <c r="O17" s="35">
        <f>O33*'Fixed data'!R$5/1000000</f>
        <v>0</v>
      </c>
      <c r="P17" s="35">
        <f>P33*'Fixed data'!S$5/1000000</f>
        <v>0</v>
      </c>
      <c r="Q17" s="35">
        <f>Q33*'Fixed data'!T$5/1000000</f>
        <v>0</v>
      </c>
      <c r="R17" s="35">
        <f>R33*'Fixed data'!U$5/1000000</f>
        <v>0</v>
      </c>
      <c r="S17" s="35">
        <f>S33*'Fixed data'!V$5/1000000</f>
        <v>0</v>
      </c>
      <c r="T17" s="35">
        <f>T33*'Fixed data'!W$5/1000000</f>
        <v>0</v>
      </c>
      <c r="U17" s="35">
        <f>U33*'Fixed data'!X$5/1000000</f>
        <v>0</v>
      </c>
      <c r="V17" s="35">
        <f>V33*'Fixed data'!Y$5/1000000</f>
        <v>0</v>
      </c>
      <c r="W17" s="35">
        <f>W33*'Fixed data'!Z$5/1000000</f>
        <v>0</v>
      </c>
      <c r="X17" s="35">
        <f>X33*'Fixed data'!AA$5/1000000</f>
        <v>0</v>
      </c>
      <c r="Y17" s="35">
        <f>Y33*'Fixed data'!AB$5/1000000</f>
        <v>0</v>
      </c>
      <c r="Z17" s="35">
        <f>Z33*'Fixed data'!AC$5/1000000</f>
        <v>0</v>
      </c>
      <c r="AA17" s="35">
        <f>AA33*'Fixed data'!AD$5/1000000</f>
        <v>0</v>
      </c>
      <c r="AB17" s="35">
        <f>AB33*'Fixed data'!AE$5/1000000</f>
        <v>0</v>
      </c>
      <c r="AC17" s="35">
        <f>AC33*'Fixed data'!AF$5/1000000</f>
        <v>0</v>
      </c>
      <c r="AD17" s="35">
        <f>AD33*'Fixed data'!AG$5/1000000</f>
        <v>0</v>
      </c>
      <c r="AE17" s="35">
        <f>AE33*'Fixed data'!AH$5/1000000</f>
        <v>0</v>
      </c>
      <c r="AF17" s="35">
        <f>AF33*'Fixed data'!AI$5/1000000</f>
        <v>0</v>
      </c>
      <c r="AG17" s="35">
        <f>AG33*'Fixed data'!AJ$5/1000000</f>
        <v>0</v>
      </c>
      <c r="AH17" s="35">
        <f>AH33*'Fixed data'!AK$5/1000000</f>
        <v>0</v>
      </c>
      <c r="AI17" s="35">
        <f>AI33*'Fixed data'!AL$5/1000000</f>
        <v>0</v>
      </c>
      <c r="AJ17" s="35">
        <f>AJ33*'Fixed data'!AM$5/1000000</f>
        <v>0</v>
      </c>
      <c r="AK17" s="35">
        <f>AK33*'Fixed data'!AN$5/1000000</f>
        <v>0</v>
      </c>
      <c r="AL17" s="35">
        <f>AL33*'Fixed data'!AO$5/1000000</f>
        <v>0</v>
      </c>
      <c r="AM17" s="35">
        <f>AM33*'Fixed data'!AP$5/1000000</f>
        <v>0</v>
      </c>
      <c r="AN17" s="35">
        <f>AN33*'Fixed data'!AQ$5/1000000</f>
        <v>0</v>
      </c>
      <c r="AO17" s="35">
        <f>AO33*'Fixed data'!AR$5/1000000</f>
        <v>0</v>
      </c>
      <c r="AP17" s="35">
        <f>AP33*'Fixed data'!AS$5/1000000</f>
        <v>0</v>
      </c>
      <c r="AQ17" s="35">
        <f>AQ33*'Fixed data'!AT$5/1000000</f>
        <v>0</v>
      </c>
      <c r="AR17" s="35">
        <f>AR33*'Fixed data'!AU$5/1000000</f>
        <v>0</v>
      </c>
      <c r="AS17" s="35">
        <f>AS33*'Fixed data'!AV$5/1000000</f>
        <v>0</v>
      </c>
      <c r="AT17" s="35">
        <f>AT33*'Fixed data'!AW$5/1000000</f>
        <v>0</v>
      </c>
      <c r="AU17" s="35">
        <f>AU33*'Fixed data'!AX$5/1000000</f>
        <v>0</v>
      </c>
      <c r="AV17" s="35">
        <f>AV33*'Fixed data'!AY$5/1000000</f>
        <v>0</v>
      </c>
      <c r="AW17" s="35">
        <f>AW33*'Fixed data'!AZ$5/1000000</f>
        <v>0</v>
      </c>
      <c r="AX17" s="35">
        <f>AX33*'Fixed data'!BA$5/1000000</f>
        <v>0</v>
      </c>
      <c r="AY17" s="35">
        <f>AY33*'Fixed data'!BB$5/1000000</f>
        <v>0</v>
      </c>
      <c r="AZ17" s="35">
        <f>AZ33*'Fixed data'!BC$5/1000000</f>
        <v>0</v>
      </c>
      <c r="BA17" s="35">
        <f>BA33*'Fixed data'!BD$5/1000000</f>
        <v>0</v>
      </c>
      <c r="BB17" s="35">
        <f>BB33*'Fixed data'!BE$5/1000000</f>
        <v>0</v>
      </c>
      <c r="BC17" s="35">
        <f>BC33*'Fixed data'!BF$5/1000000</f>
        <v>0</v>
      </c>
      <c r="BD17" s="35">
        <f>BD33*'Fixed data'!BG$5/1000000</f>
        <v>0</v>
      </c>
    </row>
    <row r="18" spans="1:56" ht="15" customHeight="1" x14ac:dyDescent="0.3">
      <c r="A18" s="209"/>
      <c r="B18" s="9" t="s">
        <v>68</v>
      </c>
      <c r="C18" s="9"/>
      <c r="D18" s="4" t="s">
        <v>39</v>
      </c>
      <c r="E18" s="35">
        <f>E34*'Fixed data'!$G$9</f>
        <v>0</v>
      </c>
      <c r="F18" s="35">
        <f>F34*'Fixed data'!$G$9</f>
        <v>0</v>
      </c>
      <c r="G18" s="35">
        <f>G34*'Fixed data'!$G$9</f>
        <v>0</v>
      </c>
      <c r="H18" s="35">
        <f>H34*'Fixed data'!$G$9</f>
        <v>0</v>
      </c>
      <c r="I18" s="35">
        <f>I34*'Fixed data'!$G$9</f>
        <v>0</v>
      </c>
      <c r="J18" s="35">
        <f>J34*'Fixed data'!$G$9</f>
        <v>0</v>
      </c>
      <c r="K18" s="35">
        <f>K34*'Fixed data'!$G$9</f>
        <v>0</v>
      </c>
      <c r="L18" s="35">
        <f>L34*'Fixed data'!$G$9</f>
        <v>0</v>
      </c>
      <c r="M18" s="35">
        <f>M34*'Fixed data'!$G$9</f>
        <v>0</v>
      </c>
      <c r="N18" s="35">
        <f>N34*'Fixed data'!$G$9</f>
        <v>0</v>
      </c>
      <c r="O18" s="35">
        <f>O34*'Fixed data'!$G$9</f>
        <v>0</v>
      </c>
      <c r="P18" s="35">
        <f>P34*'Fixed data'!$G$9</f>
        <v>0</v>
      </c>
      <c r="Q18" s="35">
        <f>Q34*'Fixed data'!$G$9</f>
        <v>0</v>
      </c>
      <c r="R18" s="35">
        <f>R34*'Fixed data'!$G$9</f>
        <v>0</v>
      </c>
      <c r="S18" s="35">
        <f>S34*'Fixed data'!$G$9</f>
        <v>0</v>
      </c>
      <c r="T18" s="35">
        <f>T34*'Fixed data'!$G$9</f>
        <v>0</v>
      </c>
      <c r="U18" s="35">
        <f>U34*'Fixed data'!$G$9</f>
        <v>0</v>
      </c>
      <c r="V18" s="35">
        <f>V34*'Fixed data'!$G$9</f>
        <v>0</v>
      </c>
      <c r="W18" s="35">
        <f>W34*'Fixed data'!$G$9</f>
        <v>0</v>
      </c>
      <c r="X18" s="35">
        <f>X34*'Fixed data'!$G$9</f>
        <v>0</v>
      </c>
      <c r="Y18" s="35">
        <f>Y34*'Fixed data'!$G$9</f>
        <v>0</v>
      </c>
      <c r="Z18" s="35">
        <f>Z34*'Fixed data'!$G$9</f>
        <v>0</v>
      </c>
      <c r="AA18" s="35">
        <f>AA34*'Fixed data'!$G$9</f>
        <v>0</v>
      </c>
      <c r="AB18" s="35">
        <f>AB34*'Fixed data'!$G$9</f>
        <v>0</v>
      </c>
      <c r="AC18" s="35">
        <f>AC34*'Fixed data'!$G$9</f>
        <v>0</v>
      </c>
      <c r="AD18" s="35">
        <f>AD34*'Fixed data'!$G$9</f>
        <v>0</v>
      </c>
      <c r="AE18" s="35">
        <f>AE34*'Fixed data'!$G$9</f>
        <v>0</v>
      </c>
      <c r="AF18" s="35">
        <f>AF34*'Fixed data'!$G$9</f>
        <v>0</v>
      </c>
      <c r="AG18" s="35">
        <f>AG34*'Fixed data'!$G$9</f>
        <v>0</v>
      </c>
      <c r="AH18" s="35">
        <f>AH34*'Fixed data'!$G$9</f>
        <v>0</v>
      </c>
      <c r="AI18" s="35">
        <f>AI34*'Fixed data'!$G$9</f>
        <v>0</v>
      </c>
      <c r="AJ18" s="35">
        <f>AJ34*'Fixed data'!$G$9</f>
        <v>0</v>
      </c>
      <c r="AK18" s="35">
        <f>AK34*'Fixed data'!$G$9</f>
        <v>0</v>
      </c>
      <c r="AL18" s="35">
        <f>AL34*'Fixed data'!$G$9</f>
        <v>0</v>
      </c>
      <c r="AM18" s="35">
        <f>AM34*'Fixed data'!$G$9</f>
        <v>0</v>
      </c>
      <c r="AN18" s="35">
        <f>AN34*'Fixed data'!$G$9</f>
        <v>0</v>
      </c>
      <c r="AO18" s="35">
        <f>AO34*'Fixed data'!$G$9</f>
        <v>0</v>
      </c>
      <c r="AP18" s="35">
        <f>AP34*'Fixed data'!$G$9</f>
        <v>0</v>
      </c>
      <c r="AQ18" s="35">
        <f>AQ34*'Fixed data'!$G$9</f>
        <v>0</v>
      </c>
      <c r="AR18" s="35">
        <f>AR34*'Fixed data'!$G$9</f>
        <v>0</v>
      </c>
      <c r="AS18" s="35">
        <f>AS34*'Fixed data'!$G$9</f>
        <v>0</v>
      </c>
      <c r="AT18" s="35">
        <f>AT34*'Fixed data'!$G$9</f>
        <v>0</v>
      </c>
      <c r="AU18" s="35">
        <f>AU34*'Fixed data'!$G$9</f>
        <v>0</v>
      </c>
      <c r="AV18" s="35">
        <f>AV34*'Fixed data'!$G$9</f>
        <v>0</v>
      </c>
      <c r="AW18" s="35">
        <f>AW34*'Fixed data'!$G$9</f>
        <v>0</v>
      </c>
      <c r="AX18" s="35">
        <f>AX34*'Fixed data'!$G$9</f>
        <v>0</v>
      </c>
      <c r="AY18" s="35">
        <f>AY34*'Fixed data'!$G$9</f>
        <v>0</v>
      </c>
      <c r="AZ18" s="35">
        <f>AZ34*'Fixed data'!$G$9</f>
        <v>0</v>
      </c>
      <c r="BA18" s="35">
        <f>BA34*'Fixed data'!$G$9</f>
        <v>0</v>
      </c>
      <c r="BB18" s="35">
        <f>BB34*'Fixed data'!$G$9</f>
        <v>0</v>
      </c>
      <c r="BC18" s="35">
        <f>BC34*'Fixed data'!$G$9</f>
        <v>0</v>
      </c>
      <c r="BD18" s="35">
        <f>BD34*'Fixed data'!$G$9</f>
        <v>0</v>
      </c>
    </row>
    <row r="19" spans="1:56" ht="15" customHeight="1" x14ac:dyDescent="0.3">
      <c r="A19" s="209"/>
      <c r="B19" s="9" t="s">
        <v>69</v>
      </c>
      <c r="C19" s="9"/>
      <c r="D19" s="4" t="s">
        <v>39</v>
      </c>
      <c r="E19" s="35">
        <f>E35*'Fixed data'!$G$10</f>
        <v>0</v>
      </c>
      <c r="F19" s="35">
        <f>F35*'Fixed data'!$G$10</f>
        <v>0</v>
      </c>
      <c r="G19" s="35">
        <f>G35*'Fixed data'!$G$10</f>
        <v>0</v>
      </c>
      <c r="H19" s="35">
        <f>H35*'Fixed data'!$G$10</f>
        <v>0</v>
      </c>
      <c r="I19" s="35">
        <f>I35*'Fixed data'!$G$10</f>
        <v>0</v>
      </c>
      <c r="J19" s="35">
        <f>J35*'Fixed data'!$G$10</f>
        <v>0</v>
      </c>
      <c r="K19" s="35">
        <f>K35*'Fixed data'!$G$10</f>
        <v>0</v>
      </c>
      <c r="L19" s="35">
        <f>L35*'Fixed data'!$G$10</f>
        <v>0</v>
      </c>
      <c r="M19" s="35">
        <f>M35*'Fixed data'!$G$10</f>
        <v>0</v>
      </c>
      <c r="N19" s="35">
        <f>N35*'Fixed data'!$G$10</f>
        <v>0</v>
      </c>
      <c r="O19" s="35">
        <f>O35*'Fixed data'!$G$10</f>
        <v>0</v>
      </c>
      <c r="P19" s="35">
        <f>P35*'Fixed data'!$G$10</f>
        <v>0</v>
      </c>
      <c r="Q19" s="35">
        <f>Q35*'Fixed data'!$G$10</f>
        <v>0</v>
      </c>
      <c r="R19" s="35">
        <f>R35*'Fixed data'!$G$10</f>
        <v>0</v>
      </c>
      <c r="S19" s="35">
        <f>S35*'Fixed data'!$G$10</f>
        <v>0</v>
      </c>
      <c r="T19" s="35">
        <f>T35*'Fixed data'!$G$10</f>
        <v>0</v>
      </c>
      <c r="U19" s="35">
        <f>U35*'Fixed data'!$G$10</f>
        <v>0</v>
      </c>
      <c r="V19" s="35">
        <f>V35*'Fixed data'!$G$10</f>
        <v>0</v>
      </c>
      <c r="W19" s="35">
        <f>W35*'Fixed data'!$G$10</f>
        <v>0</v>
      </c>
      <c r="X19" s="35">
        <f>X35*'Fixed data'!$G$10</f>
        <v>0</v>
      </c>
      <c r="Y19" s="35">
        <f>Y35*'Fixed data'!$G$10</f>
        <v>0</v>
      </c>
      <c r="Z19" s="35">
        <f>Z35*'Fixed data'!$G$10</f>
        <v>0</v>
      </c>
      <c r="AA19" s="35">
        <f>AA35*'Fixed data'!$G$10</f>
        <v>0</v>
      </c>
      <c r="AB19" s="35">
        <f>AB35*'Fixed data'!$G$10</f>
        <v>0</v>
      </c>
      <c r="AC19" s="35">
        <f>AC35*'Fixed data'!$G$10</f>
        <v>0</v>
      </c>
      <c r="AD19" s="35">
        <f>AD35*'Fixed data'!$G$10</f>
        <v>0</v>
      </c>
      <c r="AE19" s="35">
        <f>AE35*'Fixed data'!$G$10</f>
        <v>0</v>
      </c>
      <c r="AF19" s="35">
        <f>AF35*'Fixed data'!$G$10</f>
        <v>0</v>
      </c>
      <c r="AG19" s="35">
        <f>AG35*'Fixed data'!$G$10</f>
        <v>0</v>
      </c>
      <c r="AH19" s="35">
        <f>AH35*'Fixed data'!$G$10</f>
        <v>0</v>
      </c>
      <c r="AI19" s="35">
        <f>AI35*'Fixed data'!$G$10</f>
        <v>0</v>
      </c>
      <c r="AJ19" s="35">
        <f>AJ35*'Fixed data'!$G$10</f>
        <v>0</v>
      </c>
      <c r="AK19" s="35">
        <f>AK35*'Fixed data'!$G$10</f>
        <v>0</v>
      </c>
      <c r="AL19" s="35">
        <f>AL35*'Fixed data'!$G$10</f>
        <v>0</v>
      </c>
      <c r="AM19" s="35">
        <f>AM35*'Fixed data'!$G$10</f>
        <v>0</v>
      </c>
      <c r="AN19" s="35">
        <f>AN35*'Fixed data'!$G$10</f>
        <v>0</v>
      </c>
      <c r="AO19" s="35">
        <f>AO35*'Fixed data'!$G$10</f>
        <v>0</v>
      </c>
      <c r="AP19" s="35">
        <f>AP35*'Fixed data'!$G$10</f>
        <v>0</v>
      </c>
      <c r="AQ19" s="35">
        <f>AQ35*'Fixed data'!$G$10</f>
        <v>0</v>
      </c>
      <c r="AR19" s="35">
        <f>AR35*'Fixed data'!$G$10</f>
        <v>0</v>
      </c>
      <c r="AS19" s="35">
        <f>AS35*'Fixed data'!$G$10</f>
        <v>0</v>
      </c>
      <c r="AT19" s="35">
        <f>AT35*'Fixed data'!$G$10</f>
        <v>0</v>
      </c>
      <c r="AU19" s="35">
        <f>AU35*'Fixed data'!$G$10</f>
        <v>0</v>
      </c>
      <c r="AV19" s="35">
        <f>AV35*'Fixed data'!$G$10</f>
        <v>0</v>
      </c>
      <c r="AW19" s="35">
        <f>AW35*'Fixed data'!$G$10</f>
        <v>0</v>
      </c>
      <c r="AX19" s="35">
        <f>AX35*'Fixed data'!$G$10</f>
        <v>0</v>
      </c>
      <c r="AY19" s="35">
        <f>AY35*'Fixed data'!$G$10</f>
        <v>0</v>
      </c>
      <c r="AZ19" s="35">
        <f>AZ35*'Fixed data'!$G$10</f>
        <v>0</v>
      </c>
      <c r="BA19" s="35">
        <f>BA35*'Fixed data'!$G$10</f>
        <v>0</v>
      </c>
      <c r="BB19" s="35">
        <f>BB35*'Fixed data'!$G$10</f>
        <v>0</v>
      </c>
      <c r="BC19" s="35">
        <f>BC35*'Fixed data'!$G$10</f>
        <v>0</v>
      </c>
      <c r="BD19" s="35">
        <f>BD35*'Fixed data'!$G$10</f>
        <v>0</v>
      </c>
    </row>
    <row r="20" spans="1:56" ht="15" customHeight="1" x14ac:dyDescent="0.3">
      <c r="A20" s="209"/>
      <c r="B20" s="4" t="s">
        <v>82</v>
      </c>
      <c r="D20" s="9" t="s">
        <v>39</v>
      </c>
      <c r="E20" s="35">
        <f>'Fixed data'!$G$11*E36/1000000</f>
        <v>0</v>
      </c>
      <c r="F20" s="35">
        <f>'Fixed data'!$G$11*F36/1000000</f>
        <v>0</v>
      </c>
      <c r="G20" s="35">
        <f>'Fixed data'!$G$11*G36/1000000</f>
        <v>0</v>
      </c>
      <c r="H20" s="35">
        <f>'Fixed data'!$G$11*H36/1000000</f>
        <v>0</v>
      </c>
      <c r="I20" s="35">
        <f>'Fixed data'!$G$11*I36/1000000</f>
        <v>0</v>
      </c>
      <c r="J20" s="35">
        <f>'Fixed data'!$G$11*J36/1000000</f>
        <v>0</v>
      </c>
      <c r="K20" s="35">
        <f>'Fixed data'!$G$11*K36/1000000</f>
        <v>0</v>
      </c>
      <c r="L20" s="35">
        <f>'Fixed data'!$G$11*L36/1000000</f>
        <v>0</v>
      </c>
      <c r="M20" s="35">
        <f>'Fixed data'!$G$11*M36/1000000</f>
        <v>0</v>
      </c>
      <c r="N20" s="35">
        <f>'Fixed data'!$G$11*N36/1000000</f>
        <v>0</v>
      </c>
      <c r="O20" s="35">
        <f>'Fixed data'!$G$11*O36/1000000</f>
        <v>0</v>
      </c>
      <c r="P20" s="35">
        <f>'Fixed data'!$G$11*P36/1000000</f>
        <v>0</v>
      </c>
      <c r="Q20" s="35">
        <f>'Fixed data'!$G$11*Q36/1000000</f>
        <v>0</v>
      </c>
      <c r="R20" s="35">
        <f>'Fixed data'!$G$11*R36/1000000</f>
        <v>0</v>
      </c>
      <c r="S20" s="35">
        <f>'Fixed data'!$G$11*S36/1000000</f>
        <v>0</v>
      </c>
      <c r="T20" s="35">
        <f>'Fixed data'!$G$11*T36/1000000</f>
        <v>0</v>
      </c>
      <c r="U20" s="35">
        <f>'Fixed data'!$G$11*U36/1000000</f>
        <v>0</v>
      </c>
      <c r="V20" s="35">
        <f>'Fixed data'!$G$11*V36/1000000</f>
        <v>0</v>
      </c>
      <c r="W20" s="35">
        <f>'Fixed data'!$G$11*W36/1000000</f>
        <v>0</v>
      </c>
      <c r="X20" s="35">
        <f>'Fixed data'!$G$11*X36/1000000</f>
        <v>0</v>
      </c>
      <c r="Y20" s="35">
        <f>'Fixed data'!$G$11*Y36/1000000</f>
        <v>0</v>
      </c>
      <c r="Z20" s="35">
        <f>'Fixed data'!$G$11*Z36/1000000</f>
        <v>0</v>
      </c>
      <c r="AA20" s="35">
        <f>'Fixed data'!$G$11*AA36/1000000</f>
        <v>0</v>
      </c>
      <c r="AB20" s="35">
        <f>'Fixed data'!$G$11*AB36/1000000</f>
        <v>0</v>
      </c>
      <c r="AC20" s="35">
        <f>'Fixed data'!$G$11*AC36/1000000</f>
        <v>0</v>
      </c>
      <c r="AD20" s="35">
        <f>'Fixed data'!$G$11*AD36/1000000</f>
        <v>0</v>
      </c>
      <c r="AE20" s="35">
        <f>'Fixed data'!$G$11*AE36/1000000</f>
        <v>0</v>
      </c>
      <c r="AF20" s="35">
        <f>'Fixed data'!$G$11*AF36/1000000</f>
        <v>0</v>
      </c>
      <c r="AG20" s="35">
        <f>'Fixed data'!$G$11*AG36/1000000</f>
        <v>0</v>
      </c>
      <c r="AH20" s="35">
        <f>'Fixed data'!$G$11*AH36/1000000</f>
        <v>0</v>
      </c>
      <c r="AI20" s="35">
        <f>'Fixed data'!$G$11*AI36/1000000</f>
        <v>0</v>
      </c>
      <c r="AJ20" s="35">
        <f>'Fixed data'!$G$11*AJ36/1000000</f>
        <v>0</v>
      </c>
      <c r="AK20" s="35">
        <f>'Fixed data'!$G$11*AK36/1000000</f>
        <v>0</v>
      </c>
      <c r="AL20" s="35">
        <f>'Fixed data'!$G$11*AL36/1000000</f>
        <v>0</v>
      </c>
      <c r="AM20" s="35">
        <f>'Fixed data'!$G$11*AM36/1000000</f>
        <v>0</v>
      </c>
      <c r="AN20" s="35">
        <f>'Fixed data'!$G$11*AN36/1000000</f>
        <v>0</v>
      </c>
      <c r="AO20" s="35">
        <f>'Fixed data'!$G$11*AO36/1000000</f>
        <v>0</v>
      </c>
      <c r="AP20" s="35">
        <f>'Fixed data'!$G$11*AP36/1000000</f>
        <v>0</v>
      </c>
      <c r="AQ20" s="35">
        <f>'Fixed data'!$G$11*AQ36/1000000</f>
        <v>0</v>
      </c>
      <c r="AR20" s="35">
        <f>'Fixed data'!$G$11*AR36/1000000</f>
        <v>0</v>
      </c>
      <c r="AS20" s="35">
        <f>'Fixed data'!$G$11*AS36/1000000</f>
        <v>0</v>
      </c>
      <c r="AT20" s="35">
        <f>'Fixed data'!$G$11*AT36/1000000</f>
        <v>0</v>
      </c>
      <c r="AU20" s="35">
        <f>'Fixed data'!$G$11*AU36/1000000</f>
        <v>0</v>
      </c>
      <c r="AV20" s="35">
        <f>'Fixed data'!$G$11*AV36/1000000</f>
        <v>0</v>
      </c>
      <c r="AW20" s="35">
        <f>'Fixed data'!$G$11*AW36/1000000</f>
        <v>0</v>
      </c>
      <c r="AX20" s="35">
        <f>'Fixed data'!$G$11*AX36/1000000</f>
        <v>0</v>
      </c>
      <c r="AY20" s="35">
        <f>'Fixed data'!$G$11*AY36/1000000</f>
        <v>0</v>
      </c>
      <c r="AZ20" s="35">
        <f>'Fixed data'!$G$11*AZ36/1000000</f>
        <v>0</v>
      </c>
      <c r="BA20" s="35">
        <f>'Fixed data'!$G$11*BA36/1000000</f>
        <v>0</v>
      </c>
      <c r="BB20" s="35">
        <f>'Fixed data'!$G$11*BB36/1000000</f>
        <v>0</v>
      </c>
      <c r="BC20" s="35">
        <f>'Fixed data'!$G$11*BC36/1000000</f>
        <v>0</v>
      </c>
      <c r="BD20" s="35">
        <f>'Fixed data'!$G$11*BD36/1000000</f>
        <v>0</v>
      </c>
    </row>
    <row r="21" spans="1:56" ht="15" customHeight="1" x14ac:dyDescent="0.3">
      <c r="A21" s="209"/>
      <c r="B21" s="9" t="s">
        <v>36</v>
      </c>
      <c r="C21" s="9"/>
      <c r="D21" s="9" t="s">
        <v>39</v>
      </c>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row>
    <row r="22" spans="1:56" ht="15" customHeight="1" x14ac:dyDescent="0.3">
      <c r="A22" s="209"/>
      <c r="B22" s="9" t="s">
        <v>37</v>
      </c>
      <c r="C22" s="9"/>
      <c r="D22" s="9" t="s">
        <v>39</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row>
    <row r="23" spans="1:56" ht="15" customHeight="1" x14ac:dyDescent="0.3">
      <c r="A23" s="209"/>
      <c r="B23" s="9" t="s">
        <v>209</v>
      </c>
      <c r="C23" s="9"/>
      <c r="D23" s="9" t="s">
        <v>39</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row>
    <row r="24" spans="1:56" ht="15.75" customHeight="1" thickBot="1" x14ac:dyDescent="0.35">
      <c r="A24" s="210"/>
      <c r="B24" s="13" t="s">
        <v>99</v>
      </c>
      <c r="C24" s="13"/>
      <c r="D24" s="13" t="s">
        <v>39</v>
      </c>
      <c r="E24" s="53">
        <f>SUM(E13:E23)</f>
        <v>0</v>
      </c>
      <c r="F24" s="53">
        <f t="shared" ref="F24:BD24" si="1">SUM(F13:F23)</f>
        <v>0</v>
      </c>
      <c r="G24" s="53">
        <f t="shared" si="1"/>
        <v>0</v>
      </c>
      <c r="H24" s="53">
        <f t="shared" si="1"/>
        <v>0</v>
      </c>
      <c r="I24" s="53">
        <f t="shared" si="1"/>
        <v>0</v>
      </c>
      <c r="J24" s="53">
        <f t="shared" si="1"/>
        <v>0</v>
      </c>
      <c r="K24" s="53">
        <f t="shared" si="1"/>
        <v>0</v>
      </c>
      <c r="L24" s="53">
        <f t="shared" si="1"/>
        <v>0</v>
      </c>
      <c r="M24" s="53">
        <f t="shared" si="1"/>
        <v>0</v>
      </c>
      <c r="N24" s="53">
        <f t="shared" si="1"/>
        <v>0</v>
      </c>
      <c r="O24" s="53">
        <f t="shared" si="1"/>
        <v>0</v>
      </c>
      <c r="P24" s="53">
        <f t="shared" si="1"/>
        <v>0</v>
      </c>
      <c r="Q24" s="53">
        <f t="shared" si="1"/>
        <v>0</v>
      </c>
      <c r="R24" s="53">
        <f t="shared" si="1"/>
        <v>0</v>
      </c>
      <c r="S24" s="53">
        <f t="shared" si="1"/>
        <v>0</v>
      </c>
      <c r="T24" s="53">
        <f t="shared" si="1"/>
        <v>0</v>
      </c>
      <c r="U24" s="53">
        <f t="shared" si="1"/>
        <v>0</v>
      </c>
      <c r="V24" s="53">
        <f t="shared" si="1"/>
        <v>0</v>
      </c>
      <c r="W24" s="53">
        <f t="shared" si="1"/>
        <v>0</v>
      </c>
      <c r="X24" s="53">
        <f t="shared" si="1"/>
        <v>0</v>
      </c>
      <c r="Y24" s="53">
        <f t="shared" si="1"/>
        <v>0</v>
      </c>
      <c r="Z24" s="53">
        <f t="shared" si="1"/>
        <v>0</v>
      </c>
      <c r="AA24" s="53">
        <f t="shared" si="1"/>
        <v>0</v>
      </c>
      <c r="AB24" s="53">
        <f t="shared" si="1"/>
        <v>0</v>
      </c>
      <c r="AC24" s="53">
        <f t="shared" si="1"/>
        <v>0</v>
      </c>
      <c r="AD24" s="53">
        <f t="shared" si="1"/>
        <v>0</v>
      </c>
      <c r="AE24" s="53">
        <f t="shared" si="1"/>
        <v>0</v>
      </c>
      <c r="AF24" s="53">
        <f t="shared" si="1"/>
        <v>0</v>
      </c>
      <c r="AG24" s="53">
        <f t="shared" si="1"/>
        <v>0</v>
      </c>
      <c r="AH24" s="53">
        <f t="shared" si="1"/>
        <v>0</v>
      </c>
      <c r="AI24" s="53">
        <f t="shared" si="1"/>
        <v>0</v>
      </c>
      <c r="AJ24" s="53">
        <f t="shared" si="1"/>
        <v>0</v>
      </c>
      <c r="AK24" s="53">
        <f t="shared" si="1"/>
        <v>0</v>
      </c>
      <c r="AL24" s="53">
        <f t="shared" si="1"/>
        <v>0</v>
      </c>
      <c r="AM24" s="53">
        <f t="shared" si="1"/>
        <v>0</v>
      </c>
      <c r="AN24" s="53">
        <f t="shared" si="1"/>
        <v>0</v>
      </c>
      <c r="AO24" s="53">
        <f t="shared" si="1"/>
        <v>0</v>
      </c>
      <c r="AP24" s="53">
        <f t="shared" si="1"/>
        <v>0</v>
      </c>
      <c r="AQ24" s="53">
        <f t="shared" si="1"/>
        <v>0</v>
      </c>
      <c r="AR24" s="53">
        <f t="shared" si="1"/>
        <v>0</v>
      </c>
      <c r="AS24" s="53">
        <f t="shared" si="1"/>
        <v>0</v>
      </c>
      <c r="AT24" s="53">
        <f t="shared" si="1"/>
        <v>0</v>
      </c>
      <c r="AU24" s="53">
        <f t="shared" si="1"/>
        <v>0</v>
      </c>
      <c r="AV24" s="53">
        <f t="shared" si="1"/>
        <v>0</v>
      </c>
      <c r="AW24" s="53">
        <f t="shared" si="1"/>
        <v>0</v>
      </c>
      <c r="AX24" s="53">
        <f t="shared" si="1"/>
        <v>0</v>
      </c>
      <c r="AY24" s="53">
        <f t="shared" si="1"/>
        <v>0</v>
      </c>
      <c r="AZ24" s="53">
        <f t="shared" si="1"/>
        <v>0</v>
      </c>
      <c r="BA24" s="53">
        <f t="shared" si="1"/>
        <v>0</v>
      </c>
      <c r="BB24" s="53">
        <f t="shared" si="1"/>
        <v>0</v>
      </c>
      <c r="BC24" s="53">
        <f t="shared" si="1"/>
        <v>0</v>
      </c>
      <c r="BD24" s="53">
        <f t="shared" si="1"/>
        <v>0</v>
      </c>
    </row>
    <row r="25" spans="1:56" x14ac:dyDescent="0.3">
      <c r="A25" s="75"/>
      <c r="B25" s="14"/>
    </row>
    <row r="26" spans="1:56" x14ac:dyDescent="0.3">
      <c r="A26" s="75"/>
    </row>
    <row r="27" spans="1:56" x14ac:dyDescent="0.3">
      <c r="A27" s="115"/>
      <c r="B27" s="122" t="s">
        <v>215</v>
      </c>
      <c r="C27" s="116"/>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row>
    <row r="28" spans="1:56" x14ac:dyDescent="0.3">
      <c r="A28" s="118"/>
      <c r="B28" s="119"/>
      <c r="C28" s="120"/>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row>
    <row r="29" spans="1:56" ht="12.75" customHeight="1" x14ac:dyDescent="0.3">
      <c r="A29" s="211" t="s">
        <v>306</v>
      </c>
      <c r="B29" s="4" t="s">
        <v>210</v>
      </c>
      <c r="D29" s="4" t="s">
        <v>86</v>
      </c>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30" spans="1:56" x14ac:dyDescent="0.3">
      <c r="A30" s="211"/>
      <c r="B30" s="4" t="s">
        <v>211</v>
      </c>
      <c r="D30" s="4" t="s">
        <v>88</v>
      </c>
      <c r="E30" s="35">
        <f>E29*'Fixed data'!H$12</f>
        <v>0</v>
      </c>
      <c r="F30" s="35">
        <f>F29*'Fixed data'!I$12</f>
        <v>0</v>
      </c>
      <c r="G30" s="35">
        <f>G29*'Fixed data'!J$12</f>
        <v>0</v>
      </c>
      <c r="H30" s="35">
        <f>H29*'Fixed data'!K$12</f>
        <v>0</v>
      </c>
      <c r="I30" s="35">
        <f>I29*'Fixed data'!L$12</f>
        <v>0</v>
      </c>
      <c r="J30" s="35">
        <f>J29*'Fixed data'!M$12</f>
        <v>0</v>
      </c>
      <c r="K30" s="35">
        <f>K29*'Fixed data'!N$12</f>
        <v>0</v>
      </c>
      <c r="L30" s="35">
        <f>L29*'Fixed data'!O$12</f>
        <v>0</v>
      </c>
      <c r="M30" s="35">
        <f>M29*'Fixed data'!P$12</f>
        <v>0</v>
      </c>
      <c r="N30" s="35">
        <f>N29*'Fixed data'!Q$12</f>
        <v>0</v>
      </c>
      <c r="O30" s="35">
        <f>O29*'Fixed data'!R$12</f>
        <v>0</v>
      </c>
      <c r="P30" s="35">
        <f>P29*'Fixed data'!S$12</f>
        <v>0</v>
      </c>
      <c r="Q30" s="35">
        <f>Q29*'Fixed data'!T$12</f>
        <v>0</v>
      </c>
      <c r="R30" s="35">
        <f>R29*'Fixed data'!U$12</f>
        <v>0</v>
      </c>
      <c r="S30" s="35">
        <f>S29*'Fixed data'!V$12</f>
        <v>0</v>
      </c>
      <c r="T30" s="35">
        <f>T29*'Fixed data'!W$12</f>
        <v>0</v>
      </c>
      <c r="U30" s="35">
        <f>U29*'Fixed data'!X$12</f>
        <v>0</v>
      </c>
      <c r="V30" s="35">
        <f>V29*'Fixed data'!Y$12</f>
        <v>0</v>
      </c>
      <c r="W30" s="35">
        <f>W29*'Fixed data'!Z$12</f>
        <v>0</v>
      </c>
      <c r="X30" s="35">
        <f>X29*'Fixed data'!AA$12</f>
        <v>0</v>
      </c>
      <c r="Y30" s="35">
        <f>Y29*'Fixed data'!AB$12</f>
        <v>0</v>
      </c>
      <c r="Z30" s="35">
        <f>Z29*'Fixed data'!AC$12</f>
        <v>0</v>
      </c>
      <c r="AA30" s="35">
        <f>AA29*'Fixed data'!AD$12</f>
        <v>0</v>
      </c>
      <c r="AB30" s="35">
        <f>AB29*'Fixed data'!AE$12</f>
        <v>0</v>
      </c>
      <c r="AC30" s="35">
        <f>AC29*'Fixed data'!AF$12</f>
        <v>0</v>
      </c>
      <c r="AD30" s="35">
        <f>AD29*'Fixed data'!AG$12</f>
        <v>0</v>
      </c>
      <c r="AE30" s="35">
        <f>AE29*'Fixed data'!AH$12</f>
        <v>0</v>
      </c>
      <c r="AF30" s="35">
        <f>AF29*'Fixed data'!AI$12</f>
        <v>0</v>
      </c>
      <c r="AG30" s="35">
        <f>AG29*'Fixed data'!AJ$12</f>
        <v>0</v>
      </c>
      <c r="AH30" s="35">
        <f>AH29*'Fixed data'!AK$12</f>
        <v>0</v>
      </c>
      <c r="AI30" s="35">
        <f>AI29*'Fixed data'!AL$12</f>
        <v>0</v>
      </c>
      <c r="AJ30" s="35">
        <f>AJ29*'Fixed data'!AM$12</f>
        <v>0</v>
      </c>
      <c r="AK30" s="35">
        <f>AK29*'Fixed data'!AN$12</f>
        <v>0</v>
      </c>
      <c r="AL30" s="35">
        <f>AL29*'Fixed data'!AO$12</f>
        <v>0</v>
      </c>
      <c r="AM30" s="35">
        <f>AM29*'Fixed data'!AP$12</f>
        <v>0</v>
      </c>
      <c r="AN30" s="35">
        <f>AN29*'Fixed data'!AQ$12</f>
        <v>0</v>
      </c>
      <c r="AO30" s="35">
        <f>AO29*'Fixed data'!AR$12</f>
        <v>0</v>
      </c>
      <c r="AP30" s="35">
        <f>AP29*'Fixed data'!AS$12</f>
        <v>0</v>
      </c>
      <c r="AQ30" s="35">
        <f>AQ29*'Fixed data'!AT$12</f>
        <v>0</v>
      </c>
      <c r="AR30" s="35">
        <f>AR29*'Fixed data'!AU$12</f>
        <v>0</v>
      </c>
      <c r="AS30" s="35">
        <f>AS29*'Fixed data'!AV$12</f>
        <v>0</v>
      </c>
      <c r="AT30" s="35">
        <f>AT29*'Fixed data'!AW$12</f>
        <v>0</v>
      </c>
      <c r="AU30" s="35">
        <f>AU29*'Fixed data'!AX$12</f>
        <v>0</v>
      </c>
      <c r="AV30" s="35">
        <f>AV29*'Fixed data'!AY$12</f>
        <v>0</v>
      </c>
      <c r="AW30" s="35">
        <f>AW29*'Fixed data'!AZ$12</f>
        <v>0</v>
      </c>
      <c r="AX30" s="35">
        <f>AX29*'Fixed data'!BA$12</f>
        <v>0</v>
      </c>
      <c r="AY30" s="35">
        <f>AY29*'Fixed data'!BB$12</f>
        <v>0</v>
      </c>
      <c r="AZ30" s="35">
        <f>AZ29*'Fixed data'!BC$12</f>
        <v>0</v>
      </c>
      <c r="BA30" s="35">
        <f>BA29*'Fixed data'!BD$12</f>
        <v>0</v>
      </c>
      <c r="BB30" s="35">
        <f>BB29*'Fixed data'!BE$12</f>
        <v>0</v>
      </c>
      <c r="BC30" s="35">
        <f>BC29*'Fixed data'!BF$12</f>
        <v>0</v>
      </c>
      <c r="BD30" s="35">
        <f>BD29*'Fixed data'!BG$12</f>
        <v>0</v>
      </c>
    </row>
    <row r="31" spans="1:56" ht="12.75" customHeight="1" x14ac:dyDescent="0.3">
      <c r="A31" s="211"/>
      <c r="B31" s="4" t="s">
        <v>212</v>
      </c>
      <c r="D31" s="4" t="s">
        <v>207</v>
      </c>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row>
    <row r="32" spans="1:56" x14ac:dyDescent="0.3">
      <c r="A32" s="211"/>
      <c r="B32" s="4" t="s">
        <v>213</v>
      </c>
      <c r="D32" s="4" t="s">
        <v>87</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row>
    <row r="33" spans="1:56" ht="16.5" x14ac:dyDescent="0.3">
      <c r="A33" s="211"/>
      <c r="B33" s="4" t="s">
        <v>330</v>
      </c>
      <c r="D33" s="4" t="s">
        <v>88</v>
      </c>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row>
    <row r="34" spans="1:56" ht="16.5" x14ac:dyDescent="0.3">
      <c r="A34" s="211"/>
      <c r="B34" s="4" t="s">
        <v>331</v>
      </c>
      <c r="D34" s="4" t="s">
        <v>41</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row>
    <row r="35" spans="1:56" ht="16.5" x14ac:dyDescent="0.3">
      <c r="A35" s="211"/>
      <c r="B35" s="4" t="s">
        <v>332</v>
      </c>
      <c r="D35" s="4" t="s">
        <v>41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row>
    <row r="36" spans="1:56" x14ac:dyDescent="0.3">
      <c r="A36" s="211"/>
      <c r="B36" s="4" t="s">
        <v>214</v>
      </c>
      <c r="D36" s="4" t="s">
        <v>89</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row>
    <row r="37" spans="1:56" x14ac:dyDescent="0.3">
      <c r="C37" s="37"/>
    </row>
    <row r="38" spans="1:56" ht="16.5" x14ac:dyDescent="0.3">
      <c r="A38" s="86"/>
      <c r="C38" s="37"/>
    </row>
    <row r="39" spans="1:56" ht="16.5" x14ac:dyDescent="0.3">
      <c r="A39" s="86">
        <v>1</v>
      </c>
      <c r="B39" s="4" t="s">
        <v>333</v>
      </c>
    </row>
    <row r="40" spans="1:56" x14ac:dyDescent="0.3">
      <c r="B40" s="128" t="s">
        <v>153</v>
      </c>
    </row>
    <row r="41" spans="1:56" x14ac:dyDescent="0.3">
      <c r="B41" s="4" t="s">
        <v>317</v>
      </c>
    </row>
    <row r="42" spans="1:56" x14ac:dyDescent="0.3">
      <c r="B42" s="4" t="s">
        <v>334</v>
      </c>
    </row>
    <row r="43" spans="1:56" ht="16.5" x14ac:dyDescent="0.3">
      <c r="A43" s="86">
        <v>2</v>
      </c>
      <c r="B43" s="70" t="s">
        <v>152</v>
      </c>
    </row>
    <row r="48" spans="1:56" x14ac:dyDescent="0.3">
      <c r="C48" s="37"/>
    </row>
    <row r="113" spans="2:2" x14ac:dyDescent="0.3">
      <c r="B113" s="4" t="s">
        <v>196</v>
      </c>
    </row>
    <row r="114" spans="2:2" x14ac:dyDescent="0.3">
      <c r="B114" s="4" t="s">
        <v>195</v>
      </c>
    </row>
    <row r="115" spans="2:2" x14ac:dyDescent="0.3">
      <c r="B115" s="4" t="s">
        <v>318</v>
      </c>
    </row>
    <row r="116" spans="2:2" x14ac:dyDescent="0.3">
      <c r="B116" s="4" t="s">
        <v>156</v>
      </c>
    </row>
    <row r="117" spans="2:2" x14ac:dyDescent="0.3">
      <c r="B117" s="4" t="s">
        <v>157</v>
      </c>
    </row>
    <row r="118" spans="2:2" x14ac:dyDescent="0.3">
      <c r="B118" s="4" t="s">
        <v>158</v>
      </c>
    </row>
    <row r="119" spans="2:2" x14ac:dyDescent="0.3">
      <c r="B119" s="4" t="s">
        <v>159</v>
      </c>
    </row>
    <row r="120" spans="2:2" x14ac:dyDescent="0.3">
      <c r="B120" s="4" t="s">
        <v>160</v>
      </c>
    </row>
    <row r="121" spans="2:2" x14ac:dyDescent="0.3">
      <c r="B121" s="4" t="s">
        <v>161</v>
      </c>
    </row>
    <row r="122" spans="2:2" x14ac:dyDescent="0.3">
      <c r="B122" s="4" t="s">
        <v>162</v>
      </c>
    </row>
    <row r="123" spans="2:2" x14ac:dyDescent="0.3">
      <c r="B123" s="4" t="s">
        <v>163</v>
      </c>
    </row>
    <row r="124" spans="2:2" x14ac:dyDescent="0.3">
      <c r="B124" s="4" t="s">
        <v>164</v>
      </c>
    </row>
    <row r="125" spans="2:2" x14ac:dyDescent="0.3">
      <c r="B125" s="4" t="s">
        <v>197</v>
      </c>
    </row>
    <row r="126" spans="2:2" x14ac:dyDescent="0.3">
      <c r="B126" s="4" t="s">
        <v>165</v>
      </c>
    </row>
    <row r="127" spans="2:2" x14ac:dyDescent="0.3">
      <c r="B127" s="4" t="s">
        <v>166</v>
      </c>
    </row>
    <row r="128" spans="2:2" x14ac:dyDescent="0.3">
      <c r="B128" s="4" t="s">
        <v>167</v>
      </c>
    </row>
    <row r="129" spans="2:2" x14ac:dyDescent="0.3">
      <c r="B129" s="4" t="s">
        <v>168</v>
      </c>
    </row>
    <row r="130" spans="2:2" x14ac:dyDescent="0.3">
      <c r="B130" s="4" t="s">
        <v>169</v>
      </c>
    </row>
    <row r="131" spans="2:2" x14ac:dyDescent="0.3">
      <c r="B131" s="4" t="s">
        <v>170</v>
      </c>
    </row>
    <row r="132" spans="2:2" x14ac:dyDescent="0.3">
      <c r="B132" s="4" t="s">
        <v>171</v>
      </c>
    </row>
    <row r="133" spans="2:2" x14ac:dyDescent="0.3">
      <c r="B133" s="4" t="s">
        <v>172</v>
      </c>
    </row>
    <row r="134" spans="2:2" x14ac:dyDescent="0.3">
      <c r="B134" s="4" t="s">
        <v>173</v>
      </c>
    </row>
    <row r="135" spans="2:2" x14ac:dyDescent="0.3">
      <c r="B135" s="4" t="s">
        <v>198</v>
      </c>
    </row>
    <row r="136" spans="2:2" x14ac:dyDescent="0.3">
      <c r="B136" s="4" t="s">
        <v>199</v>
      </c>
    </row>
    <row r="137" spans="2:2" x14ac:dyDescent="0.3">
      <c r="B137" s="4" t="s">
        <v>174</v>
      </c>
    </row>
    <row r="138" spans="2:2" x14ac:dyDescent="0.3">
      <c r="B138" s="4" t="s">
        <v>175</v>
      </c>
    </row>
    <row r="139" spans="2:2" x14ac:dyDescent="0.3">
      <c r="B139" s="4" t="s">
        <v>176</v>
      </c>
    </row>
    <row r="140" spans="2:2" x14ac:dyDescent="0.3">
      <c r="B140" s="4" t="s">
        <v>177</v>
      </c>
    </row>
    <row r="141" spans="2:2" x14ac:dyDescent="0.3">
      <c r="B141" s="4" t="s">
        <v>178</v>
      </c>
    </row>
    <row r="142" spans="2:2" x14ac:dyDescent="0.3">
      <c r="B142" s="4" t="s">
        <v>179</v>
      </c>
    </row>
    <row r="143" spans="2:2" x14ac:dyDescent="0.3">
      <c r="B143" s="4" t="s">
        <v>180</v>
      </c>
    </row>
    <row r="144" spans="2:2" x14ac:dyDescent="0.3">
      <c r="B144" s="4" t="s">
        <v>181</v>
      </c>
    </row>
    <row r="145" spans="2:2" x14ac:dyDescent="0.3">
      <c r="B145" s="4" t="s">
        <v>182</v>
      </c>
    </row>
    <row r="146" spans="2:2" x14ac:dyDescent="0.3">
      <c r="B146" s="4" t="s">
        <v>183</v>
      </c>
    </row>
    <row r="147" spans="2:2" x14ac:dyDescent="0.3">
      <c r="B147" s="4" t="s">
        <v>184</v>
      </c>
    </row>
    <row r="148" spans="2:2" x14ac:dyDescent="0.3">
      <c r="B148" s="4" t="s">
        <v>185</v>
      </c>
    </row>
    <row r="149" spans="2:2" x14ac:dyDescent="0.3">
      <c r="B149" s="4" t="s">
        <v>186</v>
      </c>
    </row>
    <row r="150" spans="2:2" x14ac:dyDescent="0.3">
      <c r="B150" s="4" t="s">
        <v>187</v>
      </c>
    </row>
    <row r="151" spans="2:2" x14ac:dyDescent="0.3">
      <c r="B151" s="4" t="s">
        <v>188</v>
      </c>
    </row>
    <row r="152" spans="2:2" x14ac:dyDescent="0.3">
      <c r="B152" s="4" t="s">
        <v>189</v>
      </c>
    </row>
    <row r="153" spans="2:2" x14ac:dyDescent="0.3">
      <c r="B153" s="4" t="s">
        <v>190</v>
      </c>
    </row>
    <row r="154" spans="2:2" x14ac:dyDescent="0.3">
      <c r="B154" s="4" t="s">
        <v>191</v>
      </c>
    </row>
    <row r="155" spans="2:2" x14ac:dyDescent="0.3">
      <c r="B155" s="4" t="s">
        <v>192</v>
      </c>
    </row>
    <row r="156" spans="2:2" x14ac:dyDescent="0.3">
      <c r="B156" s="4" t="s">
        <v>193</v>
      </c>
    </row>
    <row r="157" spans="2:2" x14ac:dyDescent="0.3">
      <c r="B157" s="4" t="s">
        <v>194</v>
      </c>
    </row>
  </sheetData>
  <mergeCells count="3">
    <mergeCell ref="A13:A24"/>
    <mergeCell ref="A29:A36"/>
    <mergeCell ref="A7:A12"/>
  </mergeCells>
  <dataValidations count="2">
    <dataValidation type="list" allowBlank="1" showInputMessage="1" showErrorMessage="1" sqref="B8:B12" xr:uid="{00000000-0002-0000-0400-000000000000}">
      <formula1>$B$113:$B$159</formula1>
    </dataValidation>
    <dataValidation type="list" allowBlank="1" showInputMessage="1" showErrorMessage="1" sqref="B7" xr:uid="{00000000-0002-0000-0400-000001000000}">
      <formula1>$B$113:$B$157</formula1>
    </dataValidation>
  </dataValidations>
  <hyperlinks>
    <hyperlink ref="B40" r:id="rId1" xr:uid="{00000000-0004-0000-0400-000000000000}"/>
    <hyperlink ref="B43" r:id="rId2" xr:uid="{00000000-0004-0000-0400-000001000000}"/>
    <hyperlink ref="B91" r:id="rId3" display="http://www.defra.gov.uk/publications/2012/05/30/pb13773-2012-ghg-conversion/  " xr:uid="{00000000-0004-0000-0400-000002000000}"/>
    <hyperlink ref="B94" r:id="rId4" display="http://www.hse.gov.uk/risk/theory/alarpcheck.htm  " xr:uid="{00000000-0004-0000-0400-000003000000}"/>
  </hyperlinks>
  <pageMargins left="0.70866141732283472" right="0.70866141732283472" top="0.74803149606299213" bottom="0.74803149606299213" header="0.31496062992125984" footer="0.31496062992125984"/>
  <pageSetup paperSize="8" scale="32" orientation="landscape"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T35"/>
  <sheetViews>
    <sheetView topLeftCell="C1" workbookViewId="0">
      <selection activeCell="J31" sqref="J31"/>
    </sheetView>
  </sheetViews>
  <sheetFormatPr defaultRowHeight="15" x14ac:dyDescent="0.25"/>
  <cols>
    <col min="1" max="1" width="5.85546875" customWidth="1"/>
    <col min="2" max="2" width="36.5703125" customWidth="1"/>
    <col min="3" max="3" width="36.140625" customWidth="1"/>
    <col min="4" max="15" width="9.28515625" bestFit="1" customWidth="1"/>
    <col min="16" max="16" width="9.85546875" bestFit="1" customWidth="1"/>
  </cols>
  <sheetData>
    <row r="1" spans="1:20" ht="18.75" x14ac:dyDescent="0.3">
      <c r="A1" s="1" t="s">
        <v>301</v>
      </c>
    </row>
    <row r="2" spans="1:20" x14ac:dyDescent="0.25">
      <c r="A2" t="s">
        <v>76</v>
      </c>
    </row>
    <row r="4" spans="1:20" x14ac:dyDescent="0.25">
      <c r="B4" s="138" t="s">
        <v>259</v>
      </c>
    </row>
    <row r="5" spans="1:20" x14ac:dyDescent="0.25">
      <c r="B5" s="138" t="s">
        <v>399</v>
      </c>
      <c r="D5" s="139" t="s">
        <v>358</v>
      </c>
      <c r="E5" s="139" t="s">
        <v>359</v>
      </c>
      <c r="F5" s="139" t="s">
        <v>360</v>
      </c>
      <c r="G5" s="139" t="s">
        <v>361</v>
      </c>
      <c r="H5" s="139" t="s">
        <v>362</v>
      </c>
      <c r="I5" s="139" t="s">
        <v>363</v>
      </c>
      <c r="J5" s="139" t="s">
        <v>364</v>
      </c>
      <c r="K5" s="139" t="s">
        <v>365</v>
      </c>
      <c r="L5" s="139" t="s">
        <v>366</v>
      </c>
      <c r="M5" s="139" t="s">
        <v>355</v>
      </c>
      <c r="N5" s="139" t="s">
        <v>356</v>
      </c>
      <c r="O5" s="139" t="s">
        <v>357</v>
      </c>
      <c r="P5" s="139" t="s">
        <v>383</v>
      </c>
    </row>
    <row r="6" spans="1:20" x14ac:dyDescent="0.25">
      <c r="B6" s="138"/>
      <c r="C6" t="s">
        <v>391</v>
      </c>
      <c r="D6" s="140">
        <v>0</v>
      </c>
      <c r="E6" s="175">
        <f>D35*5</f>
        <v>47500</v>
      </c>
      <c r="F6" s="161">
        <v>0</v>
      </c>
      <c r="G6" s="161">
        <v>0</v>
      </c>
      <c r="H6" s="161">
        <v>0</v>
      </c>
      <c r="I6" s="161">
        <v>0</v>
      </c>
      <c r="J6" s="161">
        <v>0</v>
      </c>
      <c r="K6" s="161">
        <v>0</v>
      </c>
      <c r="L6" s="161">
        <v>0</v>
      </c>
      <c r="M6" s="161">
        <v>0</v>
      </c>
      <c r="N6" s="161">
        <v>0</v>
      </c>
      <c r="O6" s="161">
        <v>0</v>
      </c>
      <c r="P6" s="169">
        <f>SUM(D6:O6)</f>
        <v>47500</v>
      </c>
    </row>
    <row r="7" spans="1:20" x14ac:dyDescent="0.25">
      <c r="C7" t="s">
        <v>370</v>
      </c>
      <c r="D7" s="140">
        <f>'Workings Option 1'!D7</f>
        <v>0</v>
      </c>
      <c r="E7" s="140">
        <f>'Workings Option 1'!E7</f>
        <v>0</v>
      </c>
      <c r="F7" s="161">
        <f>'Workings Option 1'!F7</f>
        <v>0</v>
      </c>
      <c r="G7" s="161">
        <f>'Workings Option 1'!G7</f>
        <v>0</v>
      </c>
      <c r="H7" s="160">
        <f>'Workings Option 1'!H7</f>
        <v>32.299432870371675</v>
      </c>
      <c r="I7" s="160">
        <f>'Workings Option 1'!I7</f>
        <v>57.300891203718493</v>
      </c>
      <c r="J7" s="160">
        <f>'Workings Option 1'!J7</f>
        <v>48.167372685209557</v>
      </c>
      <c r="K7" s="160">
        <f>'Workings Option 1'!K7</f>
        <v>37.751192129690025</v>
      </c>
      <c r="L7" s="160">
        <f>'Workings Option 1'!L7</f>
        <v>51.132025462960883</v>
      </c>
      <c r="M7" s="160">
        <f>'Workings Option 1'!M7</f>
        <v>53.211041666691017</v>
      </c>
      <c r="N7" s="160">
        <f>'Workings Option 1'!N7</f>
        <v>51.607731481519295</v>
      </c>
      <c r="O7" s="160">
        <f>'Workings Option 1'!O7</f>
        <v>81.229664351863903</v>
      </c>
      <c r="P7" s="166">
        <f>SUM(D7:O7)</f>
        <v>412.69935185202485</v>
      </c>
      <c r="R7" s="144" t="s">
        <v>403</v>
      </c>
      <c r="S7" s="152">
        <v>0.4</v>
      </c>
      <c r="T7" t="s">
        <v>378</v>
      </c>
    </row>
    <row r="8" spans="1:20" x14ac:dyDescent="0.25">
      <c r="C8" t="s">
        <v>367</v>
      </c>
      <c r="D8" s="140">
        <v>0</v>
      </c>
      <c r="E8" s="140">
        <v>0</v>
      </c>
      <c r="F8" s="161">
        <v>0</v>
      </c>
      <c r="G8" s="161">
        <v>0</v>
      </c>
      <c r="H8" s="160">
        <f>H7*$D$30</f>
        <v>1291.977314814867</v>
      </c>
      <c r="I8" s="160">
        <f t="shared" ref="I8:O8" si="0">I7*$D$30</f>
        <v>2292.0356481487397</v>
      </c>
      <c r="J8" s="160">
        <f t="shared" si="0"/>
        <v>1926.6949074083823</v>
      </c>
      <c r="K8" s="160">
        <f t="shared" si="0"/>
        <v>1510.047685187601</v>
      </c>
      <c r="L8" s="160">
        <f t="shared" si="0"/>
        <v>2045.2810185184353</v>
      </c>
      <c r="M8" s="160">
        <f t="shared" si="0"/>
        <v>2128.4416666676407</v>
      </c>
      <c r="N8" s="160">
        <f t="shared" si="0"/>
        <v>2064.3092592607718</v>
      </c>
      <c r="O8" s="160">
        <f t="shared" si="0"/>
        <v>3249.1865740745561</v>
      </c>
      <c r="P8" s="166">
        <f t="shared" ref="P8:P12" si="1">SUM(D8:O8)</f>
        <v>16507.974074080994</v>
      </c>
      <c r="R8" s="144" t="s">
        <v>408</v>
      </c>
      <c r="S8" s="217">
        <v>2.6869700000000001</v>
      </c>
      <c r="T8" t="s">
        <v>374</v>
      </c>
    </row>
    <row r="9" spans="1:20" x14ac:dyDescent="0.25">
      <c r="C9" t="s">
        <v>386</v>
      </c>
      <c r="D9" s="140">
        <v>0</v>
      </c>
      <c r="E9" s="140">
        <v>0</v>
      </c>
      <c r="F9" s="162">
        <v>1.4346815081812057</v>
      </c>
      <c r="G9" s="162">
        <v>2.7725023157130795</v>
      </c>
      <c r="H9" s="162">
        <f>(H8*$S$8)/1000</f>
        <v>3.4715042855881033</v>
      </c>
      <c r="I9" s="162">
        <f t="shared" ref="I9:O9" si="2">(I8*$S$8)/1000</f>
        <v>6.1586310255062191</v>
      </c>
      <c r="J9" s="162">
        <f t="shared" si="2"/>
        <v>5.1769714153591009</v>
      </c>
      <c r="K9" s="162">
        <f t="shared" si="2"/>
        <v>4.057452828668529</v>
      </c>
      <c r="L9" s="162">
        <f t="shared" si="2"/>
        <v>5.49560873832848</v>
      </c>
      <c r="M9" s="162">
        <f t="shared" si="2"/>
        <v>5.7190589050859506</v>
      </c>
      <c r="N9" s="162">
        <f t="shared" si="2"/>
        <v>5.5467370503559161</v>
      </c>
      <c r="O9" s="162">
        <f t="shared" si="2"/>
        <v>8.730466848941111</v>
      </c>
      <c r="P9" s="166">
        <f>SUM(D9:O9)</f>
        <v>48.563614921727698</v>
      </c>
    </row>
    <row r="10" spans="1:20" x14ac:dyDescent="0.25">
      <c r="C10" t="s">
        <v>368</v>
      </c>
      <c r="D10" s="142">
        <v>0</v>
      </c>
      <c r="E10" s="142">
        <v>0</v>
      </c>
      <c r="F10" s="163">
        <v>573.57611111120787</v>
      </c>
      <c r="G10" s="163">
        <v>952.73290222266405</v>
      </c>
      <c r="H10" s="163">
        <f>H8*$S$7</f>
        <v>516.79092592594679</v>
      </c>
      <c r="I10" s="163">
        <f t="shared" ref="I10:O10" si="3">I8*$S$7</f>
        <v>916.81425925949588</v>
      </c>
      <c r="J10" s="163">
        <f t="shared" si="3"/>
        <v>770.67796296335291</v>
      </c>
      <c r="K10" s="163">
        <f t="shared" si="3"/>
        <v>604.01907407504041</v>
      </c>
      <c r="L10" s="163">
        <f t="shared" si="3"/>
        <v>818.11240740737412</v>
      </c>
      <c r="M10" s="163">
        <f t="shared" si="3"/>
        <v>851.37666666705627</v>
      </c>
      <c r="N10" s="163">
        <f t="shared" si="3"/>
        <v>825.72370370430872</v>
      </c>
      <c r="O10" s="163">
        <f t="shared" si="3"/>
        <v>1299.6746296298224</v>
      </c>
      <c r="P10" s="169">
        <f t="shared" si="1"/>
        <v>8129.4986429662695</v>
      </c>
    </row>
    <row r="11" spans="1:20" x14ac:dyDescent="0.25">
      <c r="C11" t="s">
        <v>385</v>
      </c>
      <c r="D11" s="142"/>
      <c r="E11" s="142"/>
      <c r="F11" s="163"/>
      <c r="G11" s="163"/>
      <c r="H11" s="160">
        <f>[1]Analysis!$I$24</f>
        <v>5</v>
      </c>
      <c r="I11" s="160">
        <f>[2]Analysis!$I$24</f>
        <v>10</v>
      </c>
      <c r="J11" s="160">
        <f>[3]Analysis!$I$24</f>
        <v>7</v>
      </c>
      <c r="K11" s="160">
        <f t="shared" ref="K11:N11" si="4">ROUNDUP(K8/$D$33,0)</f>
        <v>7</v>
      </c>
      <c r="L11" s="160">
        <f t="shared" si="4"/>
        <v>10</v>
      </c>
      <c r="M11" s="160">
        <f t="shared" si="4"/>
        <v>10</v>
      </c>
      <c r="N11" s="160">
        <f t="shared" si="4"/>
        <v>10</v>
      </c>
      <c r="O11" s="160">
        <f>'[4]Analysis (2)'!$I$25</f>
        <v>10</v>
      </c>
      <c r="P11" s="169">
        <f t="shared" si="1"/>
        <v>69</v>
      </c>
    </row>
    <row r="12" spans="1:20" x14ac:dyDescent="0.25">
      <c r="C12" t="s">
        <v>384</v>
      </c>
      <c r="D12" s="142">
        <v>0</v>
      </c>
      <c r="E12" s="142">
        <v>0</v>
      </c>
      <c r="F12" s="163">
        <v>0</v>
      </c>
      <c r="G12" s="163">
        <v>0</v>
      </c>
      <c r="H12" s="163">
        <f>H11*$D$34</f>
        <v>900</v>
      </c>
      <c r="I12" s="163">
        <f t="shared" ref="I12:O12" si="5">I11*$D$34</f>
        <v>1800</v>
      </c>
      <c r="J12" s="163">
        <f t="shared" si="5"/>
        <v>1260</v>
      </c>
      <c r="K12" s="163">
        <f t="shared" si="5"/>
        <v>1260</v>
      </c>
      <c r="L12" s="163">
        <f t="shared" si="5"/>
        <v>1800</v>
      </c>
      <c r="M12" s="163">
        <f t="shared" si="5"/>
        <v>1800</v>
      </c>
      <c r="N12" s="163">
        <f t="shared" si="5"/>
        <v>1800</v>
      </c>
      <c r="O12" s="163">
        <f t="shared" si="5"/>
        <v>1800</v>
      </c>
      <c r="P12" s="169">
        <f t="shared" si="1"/>
        <v>12420</v>
      </c>
    </row>
    <row r="13" spans="1:20" x14ac:dyDescent="0.25">
      <c r="C13" t="s">
        <v>369</v>
      </c>
      <c r="D13" s="142">
        <v>0</v>
      </c>
      <c r="E13" s="142">
        <f>E6</f>
        <v>47500</v>
      </c>
      <c r="F13" s="163">
        <f t="shared" ref="F13:G13" si="6">F12+F10</f>
        <v>573.57611111120787</v>
      </c>
      <c r="G13" s="163">
        <f t="shared" si="6"/>
        <v>952.73290222266405</v>
      </c>
      <c r="H13" s="163">
        <f>H12+H10</f>
        <v>1416.7909259259468</v>
      </c>
      <c r="I13" s="163">
        <f t="shared" ref="I13:O13" si="7">I12+I10</f>
        <v>2716.8142592594959</v>
      </c>
      <c r="J13" s="163">
        <f t="shared" si="7"/>
        <v>2030.6779629633529</v>
      </c>
      <c r="K13" s="163">
        <f t="shared" si="7"/>
        <v>1864.0190740750404</v>
      </c>
      <c r="L13" s="163">
        <f t="shared" si="7"/>
        <v>2618.1124074073741</v>
      </c>
      <c r="M13" s="163">
        <f t="shared" si="7"/>
        <v>2651.3766666670563</v>
      </c>
      <c r="N13" s="163">
        <f t="shared" si="7"/>
        <v>2625.7237037043087</v>
      </c>
      <c r="O13" s="163">
        <f t="shared" si="7"/>
        <v>3099.6746296298224</v>
      </c>
      <c r="P13" s="169">
        <f>SUM(D13:O13)</f>
        <v>68049.498642966268</v>
      </c>
    </row>
    <row r="14" spans="1:20" x14ac:dyDescent="0.25">
      <c r="P14" s="169"/>
    </row>
    <row r="16" spans="1:20" x14ac:dyDescent="0.25">
      <c r="B16" s="138" t="s">
        <v>394</v>
      </c>
    </row>
    <row r="17" spans="2:20" x14ac:dyDescent="0.25">
      <c r="B17" s="138" t="s">
        <v>399</v>
      </c>
      <c r="D17" s="139" t="s">
        <v>358</v>
      </c>
      <c r="E17" s="139" t="s">
        <v>359</v>
      </c>
      <c r="F17" s="139" t="s">
        <v>360</v>
      </c>
      <c r="G17" s="139" t="s">
        <v>361</v>
      </c>
      <c r="H17" s="139" t="s">
        <v>362</v>
      </c>
      <c r="I17" s="139" t="s">
        <v>363</v>
      </c>
      <c r="J17" s="139" t="s">
        <v>364</v>
      </c>
      <c r="K17" s="139" t="s">
        <v>365</v>
      </c>
      <c r="L17" s="139" t="s">
        <v>366</v>
      </c>
      <c r="M17" s="139" t="s">
        <v>355</v>
      </c>
      <c r="N17" s="139" t="s">
        <v>356</v>
      </c>
      <c r="O17" s="139" t="s">
        <v>357</v>
      </c>
      <c r="P17" s="139" t="s">
        <v>383</v>
      </c>
    </row>
    <row r="18" spans="2:20" x14ac:dyDescent="0.25">
      <c r="B18" s="138"/>
      <c r="C18" t="s">
        <v>391</v>
      </c>
      <c r="D18" s="161">
        <v>0</v>
      </c>
      <c r="E18" s="161">
        <v>0</v>
      </c>
      <c r="F18" s="161">
        <v>0</v>
      </c>
      <c r="G18" s="161">
        <v>0</v>
      </c>
      <c r="H18" s="161">
        <v>0</v>
      </c>
      <c r="I18" s="161">
        <v>0</v>
      </c>
      <c r="J18" s="161">
        <v>0</v>
      </c>
      <c r="K18" s="175">
        <f>5*D35</f>
        <v>47500</v>
      </c>
      <c r="L18" s="161">
        <v>0</v>
      </c>
      <c r="M18" s="161">
        <v>0</v>
      </c>
      <c r="N18" s="161">
        <v>0</v>
      </c>
      <c r="O18" s="161">
        <v>0</v>
      </c>
      <c r="P18" s="169">
        <f>SUM(D18:O18)</f>
        <v>47500</v>
      </c>
    </row>
    <row r="19" spans="2:20" x14ac:dyDescent="0.25">
      <c r="C19" t="s">
        <v>370</v>
      </c>
      <c r="D19" s="174">
        <f>[5]Analysis!$I$13</f>
        <v>35.476956018523197</v>
      </c>
      <c r="E19" s="174">
        <f>[6]Analysis!$I$13</f>
        <v>24.14557870363933</v>
      </c>
      <c r="F19" s="174">
        <f>[7]Analysis!$I$13</f>
        <v>23.753645833334303</v>
      </c>
      <c r="G19" s="174">
        <f>[8]Analysis!$I$13</f>
        <v>25.061423611099599</v>
      </c>
      <c r="H19" s="160">
        <f>[9]Analysis!$I$13</f>
        <v>52.592696759282262</v>
      </c>
      <c r="I19" s="160">
        <f>[10]Analysis!$I$13</f>
        <v>23.432916666708479</v>
      </c>
      <c r="J19" s="160">
        <f>[11]Analysis!$I$13</f>
        <v>31.667094907359569</v>
      </c>
      <c r="K19" s="160">
        <f>[12]Analysis!$N$13</f>
        <v>32.313831018473138</v>
      </c>
      <c r="L19" s="160">
        <f>[13]Analysis!$N$13</f>
        <v>54.303182870360615</v>
      </c>
      <c r="M19" s="160">
        <f>[14]Analysis!$N$13</f>
        <v>76.085300925915362</v>
      </c>
      <c r="N19" s="160">
        <f>[15]Analysis!$N$13</f>
        <v>26.167800925875781</v>
      </c>
      <c r="O19" s="160">
        <f>[16]Analysis!$N$13</f>
        <v>22.087361111109203</v>
      </c>
      <c r="P19" s="166">
        <f>SUM(D19:O19)</f>
        <v>427.08778935168084</v>
      </c>
      <c r="R19" s="144" t="s">
        <v>404</v>
      </c>
      <c r="S19" s="152">
        <f>'Workings Option 1'!S26</f>
        <v>0.49</v>
      </c>
      <c r="T19" t="s">
        <v>378</v>
      </c>
    </row>
    <row r="20" spans="2:20" x14ac:dyDescent="0.25">
      <c r="C20" t="s">
        <v>367</v>
      </c>
      <c r="D20" s="160">
        <f>D19*$D$30</f>
        <v>1419.0782407409279</v>
      </c>
      <c r="E20" s="160">
        <f>E19*$D$30</f>
        <v>965.82314814557321</v>
      </c>
      <c r="F20" s="160">
        <f t="shared" ref="F20:O20" si="8">F19*$D$30</f>
        <v>950.14583333337214</v>
      </c>
      <c r="G20" s="160">
        <f t="shared" si="8"/>
        <v>1002.456944443984</v>
      </c>
      <c r="H20" s="160">
        <f t="shared" si="8"/>
        <v>2103.7078703712905</v>
      </c>
      <c r="I20" s="160">
        <f t="shared" si="8"/>
        <v>937.31666666833917</v>
      </c>
      <c r="J20" s="160">
        <f t="shared" si="8"/>
        <v>1266.6837962943828</v>
      </c>
      <c r="K20" s="160">
        <f t="shared" si="8"/>
        <v>1292.5532407389255</v>
      </c>
      <c r="L20" s="160">
        <f t="shared" si="8"/>
        <v>2172.1273148144246</v>
      </c>
      <c r="M20" s="160">
        <f t="shared" si="8"/>
        <v>3043.4120370366145</v>
      </c>
      <c r="N20" s="160">
        <f t="shared" si="8"/>
        <v>1046.7120370350312</v>
      </c>
      <c r="O20" s="160">
        <f t="shared" si="8"/>
        <v>883.49444444436813</v>
      </c>
      <c r="P20" s="166">
        <f t="shared" ref="P20:P24" si="9">SUM(D20:O20)</f>
        <v>17083.511574067234</v>
      </c>
      <c r="R20" s="144" t="s">
        <v>406</v>
      </c>
      <c r="S20" s="217">
        <v>2.6878700000000002</v>
      </c>
      <c r="T20" t="s">
        <v>374</v>
      </c>
    </row>
    <row r="21" spans="2:20" x14ac:dyDescent="0.25">
      <c r="C21" t="s">
        <v>386</v>
      </c>
      <c r="D21" s="162">
        <f>(D20*$S$20)/1000</f>
        <v>3.8142978309403177</v>
      </c>
      <c r="E21" s="162">
        <f t="shared" ref="E21:O21" si="10">(E20*$S$20)/1000</f>
        <v>2.5960070652060421</v>
      </c>
      <c r="F21" s="162">
        <f t="shared" si="10"/>
        <v>2.5538684810417713</v>
      </c>
      <c r="G21" s="162">
        <f t="shared" si="10"/>
        <v>2.6944739472626518</v>
      </c>
      <c r="H21" s="162">
        <f t="shared" si="10"/>
        <v>5.6544932735348814</v>
      </c>
      <c r="I21" s="162">
        <f t="shared" si="10"/>
        <v>2.5193853488378291</v>
      </c>
      <c r="J21" s="162">
        <f t="shared" si="10"/>
        <v>3.404681375545783</v>
      </c>
      <c r="K21" s="162">
        <f t="shared" si="10"/>
        <v>3.474215079184936</v>
      </c>
      <c r="L21" s="162">
        <f t="shared" si="10"/>
        <v>5.8383958456702478</v>
      </c>
      <c r="M21" s="162">
        <f t="shared" si="10"/>
        <v>8.1802959119896066</v>
      </c>
      <c r="N21" s="162">
        <f t="shared" si="10"/>
        <v>2.8134258829853498</v>
      </c>
      <c r="O21" s="162">
        <f t="shared" si="10"/>
        <v>2.3747182123886841</v>
      </c>
      <c r="P21" s="166">
        <f>SUM(D21:O21)</f>
        <v>45.918258254588103</v>
      </c>
    </row>
    <row r="22" spans="2:20" x14ac:dyDescent="0.25">
      <c r="C22" t="s">
        <v>368</v>
      </c>
      <c r="D22" s="163">
        <f>D20*$S$19</f>
        <v>695.34833796305463</v>
      </c>
      <c r="E22" s="163">
        <f t="shared" ref="E22:O22" si="11">E20*$S$19</f>
        <v>473.25334259133086</v>
      </c>
      <c r="F22" s="163">
        <f t="shared" si="11"/>
        <v>465.57145833335233</v>
      </c>
      <c r="G22" s="163">
        <f t="shared" si="11"/>
        <v>491.20390277755212</v>
      </c>
      <c r="H22" s="163">
        <f t="shared" si="11"/>
        <v>1030.8168564819323</v>
      </c>
      <c r="I22" s="163">
        <f t="shared" si="11"/>
        <v>459.28516666748618</v>
      </c>
      <c r="J22" s="163">
        <f t="shared" si="11"/>
        <v>620.67506018424751</v>
      </c>
      <c r="K22" s="163">
        <f t="shared" si="11"/>
        <v>633.35108796207351</v>
      </c>
      <c r="L22" s="163">
        <f t="shared" si="11"/>
        <v>1064.342384259068</v>
      </c>
      <c r="M22" s="163">
        <f t="shared" si="11"/>
        <v>1491.2718981479411</v>
      </c>
      <c r="N22" s="163">
        <f t="shared" si="11"/>
        <v>512.88889814716526</v>
      </c>
      <c r="O22" s="163">
        <f t="shared" si="11"/>
        <v>432.91227777774037</v>
      </c>
      <c r="P22" s="169">
        <f t="shared" si="9"/>
        <v>8370.9206712929445</v>
      </c>
    </row>
    <row r="23" spans="2:20" x14ac:dyDescent="0.25">
      <c r="C23" t="s">
        <v>385</v>
      </c>
      <c r="D23" s="160">
        <f>[5]Analysis!$I$24</f>
        <v>5</v>
      </c>
      <c r="E23" s="160">
        <f>[6]Analysis!$I$24</f>
        <v>3</v>
      </c>
      <c r="F23" s="160">
        <f>[7]Analysis!$I$24</f>
        <v>3</v>
      </c>
      <c r="G23" s="160">
        <f>[8]Analysis!$I$24</f>
        <v>4</v>
      </c>
      <c r="H23" s="160">
        <f>[9]Analysis!$I$24</f>
        <v>8</v>
      </c>
      <c r="I23" s="160">
        <f>[10]Analysis!$I$24</f>
        <v>3</v>
      </c>
      <c r="J23" s="160">
        <f>[11]Analysis!$I$24</f>
        <v>4</v>
      </c>
      <c r="K23" s="160">
        <f>[12]Analysis!$N$24</f>
        <v>4</v>
      </c>
      <c r="L23" s="160">
        <f>[13]Analysis!$N$24</f>
        <v>8</v>
      </c>
      <c r="M23" s="160">
        <f>[14]Analysis!$N$24</f>
        <v>12</v>
      </c>
      <c r="N23" s="160">
        <f>[15]Analysis!$N$24</f>
        <v>3</v>
      </c>
      <c r="O23" s="160">
        <f>[16]Analysis!$N$24</f>
        <v>1</v>
      </c>
      <c r="P23" s="169">
        <f t="shared" si="9"/>
        <v>58</v>
      </c>
    </row>
    <row r="24" spans="2:20" x14ac:dyDescent="0.25">
      <c r="C24" t="s">
        <v>384</v>
      </c>
      <c r="D24" s="163">
        <f>D23*$D$34</f>
        <v>900</v>
      </c>
      <c r="E24" s="163">
        <f>E23*$D$34</f>
        <v>540</v>
      </c>
      <c r="F24" s="163">
        <f t="shared" ref="F24:O24" si="12">F23*$D$34</f>
        <v>540</v>
      </c>
      <c r="G24" s="163">
        <f t="shared" si="12"/>
        <v>720</v>
      </c>
      <c r="H24" s="163">
        <f t="shared" si="12"/>
        <v>1440</v>
      </c>
      <c r="I24" s="163">
        <f t="shared" si="12"/>
        <v>540</v>
      </c>
      <c r="J24" s="163">
        <f t="shared" si="12"/>
        <v>720</v>
      </c>
      <c r="K24" s="163">
        <f t="shared" si="12"/>
        <v>720</v>
      </c>
      <c r="L24" s="163">
        <f t="shared" si="12"/>
        <v>1440</v>
      </c>
      <c r="M24" s="163">
        <f t="shared" si="12"/>
        <v>2160</v>
      </c>
      <c r="N24" s="163">
        <f t="shared" si="12"/>
        <v>540</v>
      </c>
      <c r="O24" s="163">
        <f t="shared" si="12"/>
        <v>180</v>
      </c>
      <c r="P24" s="169">
        <f t="shared" si="9"/>
        <v>10440</v>
      </c>
    </row>
    <row r="25" spans="2:20" x14ac:dyDescent="0.25">
      <c r="C25" t="s">
        <v>369</v>
      </c>
      <c r="D25" s="163">
        <f>D24+D22</f>
        <v>1595.3483379630547</v>
      </c>
      <c r="E25" s="163">
        <f>E24+E22</f>
        <v>1013.2533425913309</v>
      </c>
      <c r="F25" s="163">
        <f t="shared" ref="F25:G25" si="13">F24+F22</f>
        <v>1005.5714583333523</v>
      </c>
      <c r="G25" s="163">
        <f t="shared" si="13"/>
        <v>1211.2039027775522</v>
      </c>
      <c r="H25" s="163">
        <f>H24+H22</f>
        <v>2470.8168564819325</v>
      </c>
      <c r="I25" s="163">
        <f t="shared" ref="I25:O25" si="14">I24+I22</f>
        <v>999.28516666748624</v>
      </c>
      <c r="J25" s="163">
        <f t="shared" si="14"/>
        <v>1340.6750601842475</v>
      </c>
      <c r="K25" s="163">
        <f>K24+K22+K18</f>
        <v>48853.351087962074</v>
      </c>
      <c r="L25" s="163">
        <f t="shared" si="14"/>
        <v>2504.3423842590682</v>
      </c>
      <c r="M25" s="163">
        <f t="shared" si="14"/>
        <v>3651.2718981479411</v>
      </c>
      <c r="N25" s="163">
        <f t="shared" si="14"/>
        <v>1052.8888981471653</v>
      </c>
      <c r="O25" s="163">
        <f t="shared" si="14"/>
        <v>612.91227777774043</v>
      </c>
      <c r="P25" s="169">
        <f>SUM(D25:O25)</f>
        <v>66310.920671292944</v>
      </c>
    </row>
    <row r="28" spans="2:20" x14ac:dyDescent="0.25">
      <c r="D28" t="s">
        <v>379</v>
      </c>
    </row>
    <row r="29" spans="2:20" x14ac:dyDescent="0.25">
      <c r="C29" s="144" t="s">
        <v>377</v>
      </c>
      <c r="D29" s="152">
        <v>0.54</v>
      </c>
      <c r="E29" t="s">
        <v>378</v>
      </c>
    </row>
    <row r="30" spans="2:20" x14ac:dyDescent="0.25">
      <c r="C30" s="144" t="s">
        <v>376</v>
      </c>
      <c r="D30" s="151">
        <v>40</v>
      </c>
      <c r="E30" t="s">
        <v>89</v>
      </c>
    </row>
    <row r="31" spans="2:20" x14ac:dyDescent="0.25">
      <c r="C31" s="144" t="s">
        <v>380</v>
      </c>
      <c r="D31" s="153">
        <v>2.6869700000000001</v>
      </c>
      <c r="E31" t="s">
        <v>374</v>
      </c>
    </row>
    <row r="32" spans="2:20" x14ac:dyDescent="0.25">
      <c r="C32" s="144" t="s">
        <v>381</v>
      </c>
      <c r="D32" s="153">
        <v>3.4250000000000003E-2</v>
      </c>
      <c r="E32" t="s">
        <v>374</v>
      </c>
    </row>
    <row r="33" spans="3:5" x14ac:dyDescent="0.25">
      <c r="C33" s="144" t="s">
        <v>382</v>
      </c>
      <c r="D33" s="154">
        <v>219</v>
      </c>
      <c r="E33" t="s">
        <v>373</v>
      </c>
    </row>
    <row r="34" spans="3:5" x14ac:dyDescent="0.25">
      <c r="C34" s="144" t="s">
        <v>375</v>
      </c>
      <c r="D34" s="155">
        <v>180</v>
      </c>
    </row>
    <row r="35" spans="3:5" x14ac:dyDescent="0.25">
      <c r="C35" s="144" t="s">
        <v>391</v>
      </c>
      <c r="D35" s="155">
        <v>9500</v>
      </c>
      <c r="E35" t="s">
        <v>393</v>
      </c>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U39"/>
  <sheetViews>
    <sheetView tabSelected="1" topLeftCell="B4" workbookViewId="0">
      <selection activeCell="R20" sqref="R20"/>
    </sheetView>
  </sheetViews>
  <sheetFormatPr defaultRowHeight="15" x14ac:dyDescent="0.25"/>
  <cols>
    <col min="1" max="1" width="5.85546875" customWidth="1"/>
    <col min="2" max="2" width="46.42578125" customWidth="1"/>
    <col min="3" max="3" width="29.42578125" customWidth="1"/>
    <col min="4" max="4" width="9.28515625" customWidth="1"/>
    <col min="11" max="11" width="9.7109375" customWidth="1"/>
    <col min="16" max="16" width="10.140625" customWidth="1"/>
    <col min="18" max="18" width="11.28515625" customWidth="1"/>
  </cols>
  <sheetData>
    <row r="1" spans="1:21" ht="18.75" x14ac:dyDescent="0.3">
      <c r="A1" s="1" t="s">
        <v>80</v>
      </c>
    </row>
    <row r="2" spans="1:21" ht="21" x14ac:dyDescent="0.35">
      <c r="A2" t="s">
        <v>340</v>
      </c>
    </row>
    <row r="3" spans="1:21" x14ac:dyDescent="0.25">
      <c r="F3" t="s">
        <v>388</v>
      </c>
    </row>
    <row r="4" spans="1:21" x14ac:dyDescent="0.25">
      <c r="B4" s="138" t="s">
        <v>259</v>
      </c>
    </row>
    <row r="5" spans="1:21" x14ac:dyDescent="0.25">
      <c r="B5" s="138" t="s">
        <v>400</v>
      </c>
      <c r="D5" s="139" t="s">
        <v>358</v>
      </c>
      <c r="E5" s="139" t="s">
        <v>359</v>
      </c>
      <c r="F5" s="139" t="s">
        <v>360</v>
      </c>
      <c r="G5" s="139" t="s">
        <v>361</v>
      </c>
      <c r="H5" s="139" t="s">
        <v>362</v>
      </c>
      <c r="I5" s="139" t="s">
        <v>363</v>
      </c>
      <c r="J5" s="139" t="s">
        <v>364</v>
      </c>
      <c r="K5" s="139" t="s">
        <v>365</v>
      </c>
      <c r="L5" s="139" t="s">
        <v>366</v>
      </c>
      <c r="M5" s="139" t="s">
        <v>355</v>
      </c>
      <c r="N5" s="139" t="s">
        <v>356</v>
      </c>
      <c r="O5" s="139" t="s">
        <v>357</v>
      </c>
      <c r="P5" s="139" t="s">
        <v>383</v>
      </c>
    </row>
    <row r="6" spans="1:21" x14ac:dyDescent="0.25">
      <c r="B6" s="138"/>
      <c r="C6" t="s">
        <v>391</v>
      </c>
      <c r="D6" s="140">
        <v>0</v>
      </c>
      <c r="E6" s="175">
        <f>D39*5</f>
        <v>164000</v>
      </c>
      <c r="F6" s="161">
        <v>0</v>
      </c>
      <c r="G6" s="161">
        <v>0</v>
      </c>
      <c r="H6" s="145">
        <v>0</v>
      </c>
      <c r="I6" s="145">
        <v>0</v>
      </c>
      <c r="J6" s="145">
        <v>0</v>
      </c>
      <c r="K6" s="145">
        <v>0</v>
      </c>
      <c r="L6" s="145">
        <v>0</v>
      </c>
      <c r="M6" s="141">
        <v>0</v>
      </c>
      <c r="N6" s="141">
        <v>0</v>
      </c>
      <c r="O6" s="141">
        <v>0</v>
      </c>
      <c r="P6" s="169">
        <f>SUM(D6:O6)</f>
        <v>164000</v>
      </c>
    </row>
    <row r="7" spans="1:21" x14ac:dyDescent="0.25">
      <c r="C7" t="s">
        <v>370</v>
      </c>
      <c r="D7" s="140">
        <v>0</v>
      </c>
      <c r="E7" s="140">
        <v>0</v>
      </c>
      <c r="F7" s="161">
        <v>0</v>
      </c>
      <c r="G7" s="161">
        <v>0</v>
      </c>
      <c r="H7" s="157">
        <v>32.299432870371675</v>
      </c>
      <c r="I7" s="157">
        <v>57.300891203718493</v>
      </c>
      <c r="J7" s="145">
        <v>48.167372685209557</v>
      </c>
      <c r="K7" s="145">
        <v>37.751192129690025</v>
      </c>
      <c r="L7" s="145">
        <v>51.132025462960883</v>
      </c>
      <c r="M7" s="141">
        <v>53.211041666691017</v>
      </c>
      <c r="N7" s="141">
        <v>51.607731481519295</v>
      </c>
      <c r="O7" s="141">
        <v>81.229664351863903</v>
      </c>
      <c r="P7" s="166">
        <f>SUM(D7:O7)</f>
        <v>412.69935185202485</v>
      </c>
    </row>
    <row r="8" spans="1:21" x14ac:dyDescent="0.25">
      <c r="C8" t="s">
        <v>371</v>
      </c>
      <c r="D8" s="140">
        <v>0</v>
      </c>
      <c r="E8" s="140">
        <v>0</v>
      </c>
      <c r="F8" s="161">
        <v>0</v>
      </c>
      <c r="G8" s="161">
        <v>0</v>
      </c>
      <c r="H8" s="156">
        <v>1.7646875000209548</v>
      </c>
      <c r="I8" s="156">
        <v>11.093923611151695</v>
      </c>
      <c r="J8" s="156">
        <v>6.0154513888410293</v>
      </c>
      <c r="K8" s="156">
        <v>3.4087268518342171</v>
      </c>
      <c r="L8" s="156">
        <v>7.4726851851664833</v>
      </c>
      <c r="M8" s="164">
        <v>5.2537037036818219</v>
      </c>
      <c r="N8" s="164">
        <v>10.411388888853253</v>
      </c>
      <c r="O8" s="164">
        <v>17.294791666587116</v>
      </c>
      <c r="P8" s="167">
        <f t="shared" ref="P8:P14" si="0">SUM(D8:O8)</f>
        <v>62.71535879613657</v>
      </c>
    </row>
    <row r="9" spans="1:21" x14ac:dyDescent="0.25">
      <c r="C9" t="s">
        <v>367</v>
      </c>
      <c r="D9" s="140">
        <v>0</v>
      </c>
      <c r="E9" s="140">
        <v>0</v>
      </c>
      <c r="F9" s="161">
        <v>0</v>
      </c>
      <c r="G9" s="161">
        <v>0</v>
      </c>
      <c r="H9" s="145">
        <f>H8*$D$34</f>
        <v>151.62195000180043</v>
      </c>
      <c r="I9" s="145">
        <f t="shared" ref="I9:O9" si="1">I8*$D$34</f>
        <v>953.18991667015359</v>
      </c>
      <c r="J9" s="145">
        <f t="shared" si="1"/>
        <v>516.84758332922127</v>
      </c>
      <c r="K9" s="145">
        <f t="shared" si="1"/>
        <v>292.87781110959594</v>
      </c>
      <c r="L9" s="145">
        <f t="shared" si="1"/>
        <v>642.05311110950424</v>
      </c>
      <c r="M9" s="145">
        <f t="shared" si="1"/>
        <v>451.39822222034218</v>
      </c>
      <c r="N9" s="145">
        <f t="shared" si="1"/>
        <v>894.54653333027147</v>
      </c>
      <c r="O9" s="145">
        <f t="shared" si="1"/>
        <v>1485.9684999931651</v>
      </c>
      <c r="P9" s="166">
        <f t="shared" si="0"/>
        <v>5388.5036277640538</v>
      </c>
    </row>
    <row r="10" spans="1:21" x14ac:dyDescent="0.25">
      <c r="C10" t="s">
        <v>386</v>
      </c>
      <c r="D10" s="140">
        <v>0</v>
      </c>
      <c r="E10" s="140">
        <v>0</v>
      </c>
      <c r="F10" s="161">
        <v>0</v>
      </c>
      <c r="G10" s="161">
        <v>0</v>
      </c>
      <c r="H10" s="157">
        <f>(H9*$S$13)/1000</f>
        <v>0.4074036309963377</v>
      </c>
      <c r="I10" s="157">
        <f t="shared" ref="I10:O10" si="2">(I9*$S$13)/1000</f>
        <v>2.5611927103952024</v>
      </c>
      <c r="J10" s="157">
        <f t="shared" si="2"/>
        <v>1.3887539509781177</v>
      </c>
      <c r="K10" s="157">
        <f t="shared" si="2"/>
        <v>0.78695389211715094</v>
      </c>
      <c r="L10" s="157">
        <f t="shared" si="2"/>
        <v>1.7251774479579047</v>
      </c>
      <c r="M10" s="157">
        <f t="shared" si="2"/>
        <v>1.2128934811593928</v>
      </c>
      <c r="N10" s="157">
        <f t="shared" si="2"/>
        <v>2.4036196986624394</v>
      </c>
      <c r="O10" s="157">
        <f t="shared" si="2"/>
        <v>3.9927527804266352</v>
      </c>
      <c r="P10" s="168">
        <f t="shared" si="0"/>
        <v>14.47874759269318</v>
      </c>
      <c r="R10" s="144" t="s">
        <v>390</v>
      </c>
      <c r="S10" s="170">
        <f>'Workings baseline'!P9-'Workings Option 1'!P10</f>
        <v>34.084867329034516</v>
      </c>
    </row>
    <row r="11" spans="1:21" x14ac:dyDescent="0.25">
      <c r="C11" t="s">
        <v>368</v>
      </c>
      <c r="D11" s="142">
        <v>0</v>
      </c>
      <c r="E11" s="142">
        <v>0</v>
      </c>
      <c r="F11" s="163">
        <v>0</v>
      </c>
      <c r="G11" s="163">
        <v>0</v>
      </c>
      <c r="H11" s="158">
        <f>H9*$S$12</f>
        <v>60.648780000720173</v>
      </c>
      <c r="I11" s="158">
        <f t="shared" ref="I11:O11" si="3">I9*$S$12</f>
        <v>381.27596666806147</v>
      </c>
      <c r="J11" s="158">
        <f t="shared" si="3"/>
        <v>206.73903333168852</v>
      </c>
      <c r="K11" s="158">
        <f t="shared" si="3"/>
        <v>117.15112444383838</v>
      </c>
      <c r="L11" s="158">
        <f t="shared" si="3"/>
        <v>256.82124444380173</v>
      </c>
      <c r="M11" s="158">
        <f t="shared" si="3"/>
        <v>180.55928888813688</v>
      </c>
      <c r="N11" s="158">
        <f t="shared" si="3"/>
        <v>357.81861333210861</v>
      </c>
      <c r="O11" s="158">
        <f t="shared" si="3"/>
        <v>594.38739999726602</v>
      </c>
      <c r="P11" s="169">
        <f t="shared" si="0"/>
        <v>2155.4014511056221</v>
      </c>
    </row>
    <row r="12" spans="1:21" x14ac:dyDescent="0.25">
      <c r="C12" t="s">
        <v>385</v>
      </c>
      <c r="D12" s="159">
        <v>0</v>
      </c>
      <c r="E12" s="159">
        <v>0</v>
      </c>
      <c r="F12" s="160">
        <v>0</v>
      </c>
      <c r="G12" s="160">
        <v>0</v>
      </c>
      <c r="H12" s="145">
        <v>0</v>
      </c>
      <c r="I12" s="145">
        <v>8</v>
      </c>
      <c r="J12" s="145">
        <v>3</v>
      </c>
      <c r="K12" s="145">
        <v>3</v>
      </c>
      <c r="L12" s="145">
        <v>7</v>
      </c>
      <c r="M12" s="145">
        <v>5</v>
      </c>
      <c r="N12" s="145">
        <v>9</v>
      </c>
      <c r="O12" s="145">
        <v>9</v>
      </c>
      <c r="P12" s="166">
        <f t="shared" si="0"/>
        <v>44</v>
      </c>
      <c r="R12" s="144" t="s">
        <v>403</v>
      </c>
      <c r="S12" s="152">
        <v>0.4</v>
      </c>
      <c r="T12" t="s">
        <v>378</v>
      </c>
    </row>
    <row r="13" spans="1:21" x14ac:dyDescent="0.25">
      <c r="C13" t="s">
        <v>384</v>
      </c>
      <c r="D13" s="142">
        <v>0</v>
      </c>
      <c r="E13" s="142">
        <v>0</v>
      </c>
      <c r="F13" s="163">
        <v>0</v>
      </c>
      <c r="G13" s="163">
        <v>0</v>
      </c>
      <c r="H13" s="143">
        <f>H12*$D$38</f>
        <v>0</v>
      </c>
      <c r="I13" s="143">
        <f t="shared" ref="I13:O13" si="4">I12*$D$38</f>
        <v>1440</v>
      </c>
      <c r="J13" s="143">
        <f t="shared" si="4"/>
        <v>540</v>
      </c>
      <c r="K13" s="143">
        <f t="shared" si="4"/>
        <v>540</v>
      </c>
      <c r="L13" s="143">
        <f t="shared" si="4"/>
        <v>1260</v>
      </c>
      <c r="M13" s="143">
        <f t="shared" si="4"/>
        <v>900</v>
      </c>
      <c r="N13" s="143">
        <f t="shared" si="4"/>
        <v>1620</v>
      </c>
      <c r="O13" s="143">
        <f t="shared" si="4"/>
        <v>1620</v>
      </c>
      <c r="P13" s="169">
        <f t="shared" si="0"/>
        <v>7920</v>
      </c>
      <c r="R13" s="144" t="s">
        <v>408</v>
      </c>
      <c r="S13" s="217">
        <v>2.6869700000000001</v>
      </c>
      <c r="T13" t="s">
        <v>374</v>
      </c>
      <c r="U13" t="s">
        <v>409</v>
      </c>
    </row>
    <row r="14" spans="1:21" x14ac:dyDescent="0.25">
      <c r="C14" t="s">
        <v>369</v>
      </c>
      <c r="D14" s="142">
        <v>0</v>
      </c>
      <c r="E14" s="142">
        <f>E6</f>
        <v>164000</v>
      </c>
      <c r="F14" s="163">
        <v>0</v>
      </c>
      <c r="G14" s="163">
        <v>0</v>
      </c>
      <c r="H14" s="143">
        <f>H13+H11</f>
        <v>60.648780000720173</v>
      </c>
      <c r="I14" s="143">
        <f t="shared" ref="I14:O14" si="5">I13+I11</f>
        <v>1821.2759666680615</v>
      </c>
      <c r="J14" s="143">
        <f t="shared" si="5"/>
        <v>746.73903333168846</v>
      </c>
      <c r="K14" s="143">
        <f t="shared" si="5"/>
        <v>657.1511244438384</v>
      </c>
      <c r="L14" s="143">
        <f t="shared" si="5"/>
        <v>1516.8212444438018</v>
      </c>
      <c r="M14" s="143">
        <f t="shared" si="5"/>
        <v>1080.559288888137</v>
      </c>
      <c r="N14" s="143">
        <f t="shared" si="5"/>
        <v>1977.8186133321087</v>
      </c>
      <c r="O14" s="143">
        <f t="shared" si="5"/>
        <v>2214.3873999972661</v>
      </c>
      <c r="P14" s="169">
        <f t="shared" si="0"/>
        <v>174075.40145110563</v>
      </c>
    </row>
    <row r="15" spans="1:21" x14ac:dyDescent="0.25">
      <c r="C15" t="s">
        <v>387</v>
      </c>
      <c r="D15" s="165">
        <v>0</v>
      </c>
      <c r="E15" s="172">
        <f>'Workings baseline'!E13-'Workings Option 1'!E14</f>
        <v>-116500</v>
      </c>
      <c r="F15" s="165">
        <f>'Workings baseline'!F13-'Workings Option 1'!F14</f>
        <v>573.57611111120787</v>
      </c>
      <c r="G15" s="165">
        <f>'Workings baseline'!G13-'Workings Option 1'!G14</f>
        <v>952.73290222266405</v>
      </c>
      <c r="H15" s="165">
        <f>'Workings baseline'!H13-'Workings Option 1'!H14</f>
        <v>1356.1421459252267</v>
      </c>
      <c r="I15" s="165">
        <f>'Workings baseline'!I13-'Workings Option 1'!I14</f>
        <v>895.53829259143436</v>
      </c>
      <c r="J15" s="165">
        <f>'Workings baseline'!J13-'Workings Option 1'!J14</f>
        <v>1283.9389296316645</v>
      </c>
      <c r="K15" s="165">
        <f>'Workings baseline'!K13-'Workings Option 1'!K14</f>
        <v>1206.867949631202</v>
      </c>
      <c r="L15" s="165">
        <f>'Workings baseline'!L13-'Workings Option 1'!L14</f>
        <v>1101.2911629635723</v>
      </c>
      <c r="M15" s="165">
        <f>'Workings baseline'!M13-'Workings Option 1'!M14</f>
        <v>1570.8173777789193</v>
      </c>
      <c r="N15" s="165">
        <f>'Workings baseline'!N13-'Workings Option 1'!N14</f>
        <v>647.90509037219999</v>
      </c>
      <c r="O15" s="165">
        <f>'Workings baseline'!O13-'Workings Option 1'!O14</f>
        <v>885.28722963255632</v>
      </c>
      <c r="P15" s="173">
        <f>SUM(D15:O15)</f>
        <v>-106025.90280813936</v>
      </c>
    </row>
    <row r="17" spans="2:21" x14ac:dyDescent="0.25">
      <c r="B17" s="138" t="s">
        <v>394</v>
      </c>
    </row>
    <row r="18" spans="2:21" x14ac:dyDescent="0.25">
      <c r="B18" s="138" t="s">
        <v>400</v>
      </c>
      <c r="D18" s="139" t="s">
        <v>358</v>
      </c>
      <c r="E18" s="139" t="s">
        <v>359</v>
      </c>
      <c r="F18" s="139" t="s">
        <v>360</v>
      </c>
      <c r="G18" s="139" t="s">
        <v>361</v>
      </c>
      <c r="H18" s="139" t="s">
        <v>362</v>
      </c>
      <c r="I18" s="139" t="s">
        <v>363</v>
      </c>
      <c r="J18" s="139" t="s">
        <v>364</v>
      </c>
      <c r="K18" s="139" t="s">
        <v>365</v>
      </c>
      <c r="L18" s="139" t="s">
        <v>366</v>
      </c>
      <c r="M18" s="139" t="s">
        <v>355</v>
      </c>
      <c r="N18" s="139" t="s">
        <v>356</v>
      </c>
      <c r="O18" s="139" t="s">
        <v>357</v>
      </c>
      <c r="P18" s="139" t="s">
        <v>383</v>
      </c>
    </row>
    <row r="19" spans="2:21" x14ac:dyDescent="0.25">
      <c r="B19" s="138"/>
      <c r="C19" t="s">
        <v>391</v>
      </c>
      <c r="D19" s="145">
        <v>0</v>
      </c>
      <c r="E19" s="145">
        <v>0</v>
      </c>
      <c r="F19" s="145">
        <v>0</v>
      </c>
      <c r="G19" s="145">
        <v>0</v>
      </c>
      <c r="H19" s="145">
        <v>0</v>
      </c>
      <c r="I19" s="145">
        <v>0</v>
      </c>
      <c r="J19" s="145">
        <v>0</v>
      </c>
      <c r="K19" s="175">
        <f>D39*5</f>
        <v>164000</v>
      </c>
      <c r="L19" s="145">
        <v>0</v>
      </c>
      <c r="M19" s="141">
        <v>0</v>
      </c>
      <c r="N19" s="141">
        <v>0</v>
      </c>
      <c r="O19" s="141">
        <v>0</v>
      </c>
      <c r="P19" s="169">
        <f>SUM(D19:O19)</f>
        <v>164000</v>
      </c>
    </row>
    <row r="20" spans="2:21" x14ac:dyDescent="0.25">
      <c r="C20" t="s">
        <v>370</v>
      </c>
      <c r="D20" s="157">
        <f>[5]Analysis!$I$13</f>
        <v>35.476956018523197</v>
      </c>
      <c r="E20" s="157">
        <f>[6]Analysis!$I$13</f>
        <v>24.14557870363933</v>
      </c>
      <c r="F20" s="157">
        <f>[7]Analysis!$I$13</f>
        <v>23.753645833334303</v>
      </c>
      <c r="G20" s="157">
        <f>[8]Analysis!$I$13</f>
        <v>25.061423611099599</v>
      </c>
      <c r="H20" s="157">
        <f>[9]Analysis!$I$13</f>
        <v>52.592696759282262</v>
      </c>
      <c r="I20" s="157">
        <f>[10]Analysis!$I$13</f>
        <v>23.432916666708479</v>
      </c>
      <c r="J20" s="145">
        <f>[11]Analysis!$I$13</f>
        <v>31.667094907359569</v>
      </c>
      <c r="K20" s="145">
        <f>[12]Analysis!$N$13</f>
        <v>32.313831018473138</v>
      </c>
      <c r="L20" s="145">
        <f>[13]Analysis!$N$13</f>
        <v>54.303182870360615</v>
      </c>
      <c r="M20" s="141">
        <f>[14]Analysis!$N$13</f>
        <v>76.085300925915362</v>
      </c>
      <c r="N20" s="141">
        <f>[15]Analysis!$N$13</f>
        <v>26.167800925875781</v>
      </c>
      <c r="O20" s="141">
        <f>[16]Analysis!$N$13</f>
        <v>22.087361111109203</v>
      </c>
      <c r="P20" s="166">
        <f>SUM(D20:O20)</f>
        <v>427.08778935168084</v>
      </c>
    </row>
    <row r="21" spans="2:21" x14ac:dyDescent="0.25">
      <c r="C21" t="s">
        <v>371</v>
      </c>
      <c r="D21" s="156">
        <f>[5]Analysis!$I$17</f>
        <v>0.4337500000037835</v>
      </c>
      <c r="E21" s="156">
        <f>[6]Analysis!$I$17</f>
        <v>1.703657407357241</v>
      </c>
      <c r="F21" s="156">
        <f>[7]Analysis!$I$17</f>
        <v>0.92427083334041527</v>
      </c>
      <c r="G21" s="156">
        <f>[8]Analysis!$I$17</f>
        <v>3.6846180555439787</v>
      </c>
      <c r="H21" s="156">
        <f>[9]Analysis!$I$17</f>
        <v>5.1945949074070086</v>
      </c>
      <c r="I21" s="156">
        <f>[10]Analysis!$I$17</f>
        <v>0.60811342592933215</v>
      </c>
      <c r="J21" s="156">
        <f>[11]Analysis!$I$17</f>
        <v>5.5258217592345318</v>
      </c>
      <c r="K21" s="156">
        <f>[12]Analysis!$N$17</f>
        <v>2.0785069443809334</v>
      </c>
      <c r="L21" s="156">
        <f>[13]Analysis!$N$17</f>
        <v>5.853888888937945</v>
      </c>
      <c r="M21" s="164">
        <f>[14]Analysis!$N$17</f>
        <v>8.8766203703780775</v>
      </c>
      <c r="N21" s="164">
        <f>[15]Analysis!$N$17</f>
        <v>3.0294444444152759</v>
      </c>
      <c r="O21" s="164">
        <f>[16]Analysis!$N$17</f>
        <v>2.7332175926057971</v>
      </c>
      <c r="P21" s="167">
        <f t="shared" ref="P21:P27" si="6">SUM(D21:O21)</f>
        <v>40.64650462953432</v>
      </c>
    </row>
    <row r="22" spans="2:21" x14ac:dyDescent="0.25">
      <c r="C22" t="s">
        <v>367</v>
      </c>
      <c r="D22" s="145">
        <f>D21*$D$34</f>
        <v>37.267800000325082</v>
      </c>
      <c r="E22" s="145">
        <f t="shared" ref="E22:G22" si="7">E21*$D$34</f>
        <v>146.37824444013415</v>
      </c>
      <c r="F22" s="145">
        <f t="shared" si="7"/>
        <v>79.413350000608474</v>
      </c>
      <c r="G22" s="145">
        <f t="shared" si="7"/>
        <v>316.58238333233868</v>
      </c>
      <c r="H22" s="145">
        <f>H21*$D$34</f>
        <v>446.3195944444102</v>
      </c>
      <c r="I22" s="145">
        <f t="shared" ref="I22:O22" si="8">I21*$D$34</f>
        <v>52.249105555848217</v>
      </c>
      <c r="J22" s="145">
        <f t="shared" si="8"/>
        <v>474.77860555343096</v>
      </c>
      <c r="K22" s="145">
        <f t="shared" si="8"/>
        <v>178.58531666120982</v>
      </c>
      <c r="L22" s="145">
        <f t="shared" si="8"/>
        <v>502.96613333754823</v>
      </c>
      <c r="M22" s="145">
        <f t="shared" si="8"/>
        <v>762.67922222288439</v>
      </c>
      <c r="N22" s="145">
        <f t="shared" si="8"/>
        <v>260.28986666416051</v>
      </c>
      <c r="O22" s="145">
        <f t="shared" si="8"/>
        <v>234.83805555669008</v>
      </c>
      <c r="P22" s="166">
        <f t="shared" si="6"/>
        <v>3492.3476777695887</v>
      </c>
    </row>
    <row r="23" spans="2:21" x14ac:dyDescent="0.25">
      <c r="C23" t="s">
        <v>386</v>
      </c>
      <c r="D23" s="157">
        <f>(D22*$S$27)/1000</f>
        <v>0.10017100158687378</v>
      </c>
      <c r="E23" s="157">
        <f t="shared" ref="E23:O23" si="9">(E22*$S$27)/1000</f>
        <v>0.39344569188330342</v>
      </c>
      <c r="F23" s="157">
        <f t="shared" si="9"/>
        <v>0.2134527610661355</v>
      </c>
      <c r="G23" s="157">
        <f t="shared" si="9"/>
        <v>0.85093229068749321</v>
      </c>
      <c r="H23" s="157">
        <f t="shared" si="9"/>
        <v>1.199649048319297</v>
      </c>
      <c r="I23" s="157">
        <f t="shared" si="9"/>
        <v>0.14043880335039777</v>
      </c>
      <c r="J23" s="157">
        <f t="shared" si="9"/>
        <v>1.2761431705089006</v>
      </c>
      <c r="K23" s="157">
        <f t="shared" si="9"/>
        <v>0.48001411509416608</v>
      </c>
      <c r="L23" s="157">
        <f t="shared" si="9"/>
        <v>1.3519075808139958</v>
      </c>
      <c r="M23" s="157">
        <f t="shared" si="9"/>
        <v>2.0499826010362243</v>
      </c>
      <c r="N23" s="157">
        <f t="shared" si="9"/>
        <v>0.69962532391059717</v>
      </c>
      <c r="O23" s="157">
        <f t="shared" si="9"/>
        <v>0.63121416438916056</v>
      </c>
      <c r="P23" s="168">
        <f>SUM(D23:O23)</f>
        <v>9.3869765526465443</v>
      </c>
      <c r="R23" s="144" t="s">
        <v>390</v>
      </c>
      <c r="S23" s="170">
        <f>'Workings baseline'!P21-'Workings Option 1'!P23</f>
        <v>36.531281701941559</v>
      </c>
    </row>
    <row r="24" spans="2:21" x14ac:dyDescent="0.25">
      <c r="C24" t="s">
        <v>368</v>
      </c>
      <c r="D24" s="158">
        <f>D22*$S$26</f>
        <v>18.26122200015929</v>
      </c>
      <c r="E24" s="158">
        <f t="shared" ref="E24:O24" si="10">E22*$S$26</f>
        <v>71.725339775665731</v>
      </c>
      <c r="F24" s="158">
        <f t="shared" si="10"/>
        <v>38.912541500298154</v>
      </c>
      <c r="G24" s="158">
        <f t="shared" si="10"/>
        <v>155.12536783284594</v>
      </c>
      <c r="H24" s="158">
        <f t="shared" si="10"/>
        <v>218.696601277761</v>
      </c>
      <c r="I24" s="158">
        <f t="shared" si="10"/>
        <v>25.602061722365626</v>
      </c>
      <c r="J24" s="158">
        <f t="shared" si="10"/>
        <v>232.64151672118118</v>
      </c>
      <c r="K24" s="158">
        <f t="shared" si="10"/>
        <v>87.506805163992809</v>
      </c>
      <c r="L24" s="158">
        <f t="shared" si="10"/>
        <v>246.45340533539863</v>
      </c>
      <c r="M24" s="158">
        <f t="shared" si="10"/>
        <v>373.71281888921334</v>
      </c>
      <c r="N24" s="158">
        <f t="shared" si="10"/>
        <v>127.54203466543865</v>
      </c>
      <c r="O24" s="158">
        <f t="shared" si="10"/>
        <v>115.07064722277813</v>
      </c>
      <c r="P24" s="169">
        <f t="shared" si="6"/>
        <v>1711.2503621070987</v>
      </c>
    </row>
    <row r="25" spans="2:21" x14ac:dyDescent="0.25">
      <c r="C25" t="s">
        <v>385</v>
      </c>
      <c r="D25" s="145">
        <f>[5]Analysis!$I$23</f>
        <v>0</v>
      </c>
      <c r="E25" s="145">
        <f>[6]Analysis!$I$23</f>
        <v>0</v>
      </c>
      <c r="F25" s="145">
        <f>[7]Analysis!$I$23</f>
        <v>0</v>
      </c>
      <c r="G25" s="145">
        <f>[8]Analysis!$I$23</f>
        <v>1</v>
      </c>
      <c r="H25" s="145">
        <f>[9]Analysis!$I$23</f>
        <v>3</v>
      </c>
      <c r="I25" s="145">
        <f>[10]Analysis!$I$23</f>
        <v>0</v>
      </c>
      <c r="J25" s="145">
        <f>[11]Analysis!$I$23</f>
        <v>3</v>
      </c>
      <c r="K25" s="145">
        <f>[12]Analysis!$N$23</f>
        <v>0</v>
      </c>
      <c r="L25" s="145">
        <f>[13]Analysis!$N$23</f>
        <v>4</v>
      </c>
      <c r="M25" s="145">
        <f>[14]Analysis!$N$23</f>
        <v>5</v>
      </c>
      <c r="N25" s="145">
        <f>[15]Analysis!$N$23</f>
        <v>0</v>
      </c>
      <c r="O25" s="145">
        <f>[16]Analysis!$N$23</f>
        <v>0</v>
      </c>
      <c r="P25" s="166">
        <f t="shared" si="6"/>
        <v>16</v>
      </c>
    </row>
    <row r="26" spans="2:21" x14ac:dyDescent="0.25">
      <c r="C26" t="s">
        <v>384</v>
      </c>
      <c r="D26" s="143">
        <f>D25*$D$38</f>
        <v>0</v>
      </c>
      <c r="E26" s="143">
        <f t="shared" ref="E26:G26" si="11">E25*$D$38</f>
        <v>0</v>
      </c>
      <c r="F26" s="143">
        <f t="shared" si="11"/>
        <v>0</v>
      </c>
      <c r="G26" s="143">
        <f t="shared" si="11"/>
        <v>180</v>
      </c>
      <c r="H26" s="143">
        <f>H25*$D$38</f>
        <v>540</v>
      </c>
      <c r="I26" s="143">
        <f t="shared" ref="I26:O26" si="12">I25*$D$38</f>
        <v>0</v>
      </c>
      <c r="J26" s="143">
        <f t="shared" si="12"/>
        <v>540</v>
      </c>
      <c r="K26" s="143">
        <f t="shared" si="12"/>
        <v>0</v>
      </c>
      <c r="L26" s="143">
        <f t="shared" si="12"/>
        <v>720</v>
      </c>
      <c r="M26" s="143">
        <f t="shared" si="12"/>
        <v>900</v>
      </c>
      <c r="N26" s="143">
        <f t="shared" si="12"/>
        <v>0</v>
      </c>
      <c r="O26" s="143">
        <f t="shared" si="12"/>
        <v>0</v>
      </c>
      <c r="P26" s="169">
        <f t="shared" si="6"/>
        <v>2880</v>
      </c>
      <c r="R26" s="144" t="s">
        <v>404</v>
      </c>
      <c r="S26" s="152">
        <v>0.49</v>
      </c>
      <c r="T26" t="s">
        <v>378</v>
      </c>
      <c r="U26" t="s">
        <v>405</v>
      </c>
    </row>
    <row r="27" spans="2:21" x14ac:dyDescent="0.25">
      <c r="C27" t="s">
        <v>369</v>
      </c>
      <c r="D27" s="143">
        <f>D26+D24</f>
        <v>18.26122200015929</v>
      </c>
      <c r="E27" s="143">
        <f t="shared" ref="E27:G27" si="13">E26+E24</f>
        <v>71.725339775665731</v>
      </c>
      <c r="F27" s="143">
        <f t="shared" si="13"/>
        <v>38.912541500298154</v>
      </c>
      <c r="G27" s="143">
        <f t="shared" si="13"/>
        <v>335.12536783284594</v>
      </c>
      <c r="H27" s="143">
        <f>H26+H24</f>
        <v>758.69660127776103</v>
      </c>
      <c r="I27" s="143">
        <f t="shared" ref="I27:O27" si="14">I26+I24</f>
        <v>25.602061722365626</v>
      </c>
      <c r="J27" s="143">
        <f t="shared" si="14"/>
        <v>772.64151672118123</v>
      </c>
      <c r="K27" s="143">
        <f>K26+K24+K19</f>
        <v>164087.50680516398</v>
      </c>
      <c r="L27" s="143">
        <f t="shared" si="14"/>
        <v>966.45340533539866</v>
      </c>
      <c r="M27" s="143">
        <f t="shared" si="14"/>
        <v>1273.7128188892134</v>
      </c>
      <c r="N27" s="143">
        <f t="shared" si="14"/>
        <v>127.54203466543865</v>
      </c>
      <c r="O27" s="143">
        <f t="shared" si="14"/>
        <v>115.07064722277813</v>
      </c>
      <c r="P27" s="169">
        <f t="shared" si="6"/>
        <v>168591.25036210709</v>
      </c>
      <c r="R27" s="144" t="s">
        <v>406</v>
      </c>
      <c r="S27" s="217">
        <v>2.6878700000000002</v>
      </c>
      <c r="T27" t="s">
        <v>374</v>
      </c>
      <c r="U27" t="s">
        <v>407</v>
      </c>
    </row>
    <row r="28" spans="2:21" x14ac:dyDescent="0.25">
      <c r="C28" t="s">
        <v>387</v>
      </c>
      <c r="D28" s="165">
        <f>'Workings baseline'!D25-'Workings Option 1'!D27</f>
        <v>1577.0871159628955</v>
      </c>
      <c r="E28" s="165">
        <f>'Workings baseline'!E25-'Workings Option 1'!E27</f>
        <v>941.52800281566522</v>
      </c>
      <c r="F28" s="165">
        <f>'Workings baseline'!F25-'Workings Option 1'!F27</f>
        <v>966.65891683305415</v>
      </c>
      <c r="G28" s="165">
        <f>'Workings baseline'!G25-'Workings Option 1'!G27</f>
        <v>876.07853494470623</v>
      </c>
      <c r="H28" s="165">
        <f>'Workings baseline'!H25-'Workings Option 1'!H27</f>
        <v>1712.1202552041714</v>
      </c>
      <c r="I28" s="165">
        <f>'Workings baseline'!I25-'Workings Option 1'!I27</f>
        <v>973.68310494512059</v>
      </c>
      <c r="J28" s="165">
        <f>'Workings baseline'!J25-'Workings Option 1'!J27</f>
        <v>568.03354346306628</v>
      </c>
      <c r="K28" s="165">
        <f>'Workings baseline'!K25-'Workings Option 1'!K27</f>
        <v>-115234.15571720191</v>
      </c>
      <c r="L28" s="165">
        <f>'Workings baseline'!L25-'Workings Option 1'!L27</f>
        <v>1537.8889789236696</v>
      </c>
      <c r="M28" s="165">
        <f>'Workings baseline'!M25-'Workings Option 1'!M27</f>
        <v>2377.5590792587277</v>
      </c>
      <c r="N28" s="165">
        <f>'Workings baseline'!N25-'Workings Option 1'!N27</f>
        <v>925.34686348172659</v>
      </c>
      <c r="O28" s="165">
        <f>'Workings baseline'!O25-'Workings Option 1'!O27</f>
        <v>497.84163055496231</v>
      </c>
      <c r="P28" s="173">
        <f>SUM(D28:O28)</f>
        <v>-102280.32969081413</v>
      </c>
    </row>
    <row r="30" spans="2:21" x14ac:dyDescent="0.25">
      <c r="C30" t="s">
        <v>372</v>
      </c>
    </row>
    <row r="32" spans="2:21" x14ac:dyDescent="0.25">
      <c r="D32" t="s">
        <v>392</v>
      </c>
      <c r="E32" t="s">
        <v>379</v>
      </c>
    </row>
    <row r="33" spans="3:6" x14ac:dyDescent="0.25">
      <c r="C33" s="144" t="s">
        <v>377</v>
      </c>
      <c r="D33" s="152">
        <v>0.54</v>
      </c>
      <c r="E33" s="152">
        <v>0.54</v>
      </c>
      <c r="F33" t="s">
        <v>378</v>
      </c>
    </row>
    <row r="34" spans="3:6" x14ac:dyDescent="0.25">
      <c r="C34" s="144" t="s">
        <v>376</v>
      </c>
      <c r="D34" s="150">
        <v>85.92</v>
      </c>
      <c r="E34" s="151">
        <v>40</v>
      </c>
      <c r="F34" t="s">
        <v>89</v>
      </c>
    </row>
    <row r="35" spans="3:6" x14ac:dyDescent="0.25">
      <c r="C35" s="144" t="s">
        <v>380</v>
      </c>
      <c r="D35" s="153">
        <v>2.6869700000000001</v>
      </c>
      <c r="E35" s="153">
        <v>2.6869700000000001</v>
      </c>
      <c r="F35" t="s">
        <v>374</v>
      </c>
    </row>
    <row r="36" spans="3:6" x14ac:dyDescent="0.25">
      <c r="C36" s="144" t="s">
        <v>381</v>
      </c>
      <c r="D36" s="153">
        <v>3.4250000000000003E-2</v>
      </c>
      <c r="E36" s="153">
        <v>3.4250000000000003E-2</v>
      </c>
      <c r="F36" t="s">
        <v>374</v>
      </c>
    </row>
    <row r="37" spans="3:6" x14ac:dyDescent="0.25">
      <c r="C37" s="144" t="s">
        <v>382</v>
      </c>
      <c r="D37" s="154">
        <v>100</v>
      </c>
      <c r="E37" s="154">
        <v>219</v>
      </c>
      <c r="F37" t="s">
        <v>373</v>
      </c>
    </row>
    <row r="38" spans="3:6" x14ac:dyDescent="0.25">
      <c r="C38" s="144" t="s">
        <v>375</v>
      </c>
      <c r="D38" s="155">
        <v>180</v>
      </c>
      <c r="E38" s="155">
        <v>180</v>
      </c>
    </row>
    <row r="39" spans="3:6" x14ac:dyDescent="0.25">
      <c r="C39" s="144" t="s">
        <v>391</v>
      </c>
      <c r="D39" s="155">
        <v>32800</v>
      </c>
      <c r="E39" s="155">
        <v>9500</v>
      </c>
      <c r="F39" t="s">
        <v>393</v>
      </c>
    </row>
  </sheetData>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L16" sqref="L1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348</v>
      </c>
      <c r="C1" s="3" t="s">
        <v>349</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-8.4151276609386413E-2</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-9.9075367527769465E-2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-0.10983872217101547</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-0.12008677248625414</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5</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12" t="s">
        <v>11</v>
      </c>
      <c r="B13" s="61" t="s">
        <v>196</v>
      </c>
      <c r="C13" s="60" t="s">
        <v>402</v>
      </c>
      <c r="D13" s="61" t="s">
        <v>39</v>
      </c>
      <c r="E13" s="34"/>
      <c r="F13" s="62"/>
      <c r="G13" s="62"/>
      <c r="H13" s="62"/>
      <c r="I13" s="62">
        <f>-'Workings baseline'!P6/1000000</f>
        <v>-4.7500000000000001E-2</v>
      </c>
      <c r="J13" s="62">
        <f>-'Workings baseline'!P18/1000000</f>
        <v>-4.7500000000000001E-2</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13"/>
      <c r="B14" s="61" t="s">
        <v>196</v>
      </c>
      <c r="C14" s="60" t="s">
        <v>377</v>
      </c>
      <c r="D14" s="61" t="s">
        <v>39</v>
      </c>
      <c r="E14" s="62"/>
      <c r="F14" s="62"/>
      <c r="G14" s="62"/>
      <c r="H14" s="62"/>
      <c r="I14" s="62">
        <f>-'Workings baseline'!P10/1000000</f>
        <v>-8.1294986429662694E-3</v>
      </c>
      <c r="J14" s="62">
        <f>-'Workings baseline'!P22/1000000</f>
        <v>-8.3709206712929453E-3</v>
      </c>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213"/>
      <c r="B15" s="61" t="s">
        <v>196</v>
      </c>
      <c r="C15" s="60" t="s">
        <v>389</v>
      </c>
      <c r="D15" s="61" t="s">
        <v>39</v>
      </c>
      <c r="E15" s="62"/>
      <c r="F15" s="62"/>
      <c r="G15" s="62"/>
      <c r="H15" s="62"/>
      <c r="I15" s="62">
        <f>-'Workings baseline'!P12/1000000</f>
        <v>-1.242E-2</v>
      </c>
      <c r="J15" s="62">
        <f>-'Workings baseline'!P24/1000000</f>
        <v>-1.044E-2</v>
      </c>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213"/>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13"/>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14"/>
      <c r="B18" s="123" t="s">
        <v>195</v>
      </c>
      <c r="C18" s="129"/>
      <c r="D18" s="124" t="s">
        <v>39</v>
      </c>
      <c r="E18" s="59">
        <f>SUM(E13:E17)</f>
        <v>0</v>
      </c>
      <c r="F18" s="59">
        <f t="shared" ref="F18:AW18" si="0">SUM(F13:F17)</f>
        <v>0</v>
      </c>
      <c r="G18" s="59">
        <f t="shared" si="0"/>
        <v>0</v>
      </c>
      <c r="H18" s="59">
        <f t="shared" si="0"/>
        <v>0</v>
      </c>
      <c r="I18" s="59">
        <f t="shared" si="0"/>
        <v>-6.8049498642966277E-2</v>
      </c>
      <c r="J18" s="59">
        <f t="shared" si="0"/>
        <v>-6.6310920671292947E-2</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15" t="s">
        <v>299</v>
      </c>
      <c r="B19" s="61" t="s">
        <v>196</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15"/>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15"/>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15"/>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15"/>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15"/>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16"/>
      <c r="B25" s="61" t="s">
        <v>319</v>
      </c>
      <c r="C25" s="8"/>
      <c r="D25" s="9" t="s">
        <v>39</v>
      </c>
      <c r="E25" s="68">
        <f>SUM(E13:E24)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0</v>
      </c>
      <c r="H26" s="59">
        <f t="shared" si="2"/>
        <v>0</v>
      </c>
      <c r="I26" s="59">
        <f t="shared" si="2"/>
        <v>-6.8049498642966277E-2</v>
      </c>
      <c r="J26" s="59">
        <f t="shared" si="2"/>
        <v>-6.6310920671292947E-2</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0</v>
      </c>
      <c r="H28" s="35">
        <f t="shared" si="3"/>
        <v>0</v>
      </c>
      <c r="I28" s="35">
        <f t="shared" si="3"/>
        <v>-4.7634649050076389E-2</v>
      </c>
      <c r="J28" s="35">
        <f t="shared" si="3"/>
        <v>-4.641764446990506E-2</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0</v>
      </c>
      <c r="H29" s="35">
        <f t="shared" si="4"/>
        <v>0</v>
      </c>
      <c r="I29" s="35">
        <f t="shared" si="4"/>
        <v>-2.0414849592889889E-2</v>
      </c>
      <c r="J29" s="35">
        <f t="shared" si="4"/>
        <v>-1.9893276201387887E-2</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-1.0585477566683642E-3</v>
      </c>
      <c r="K34" s="35">
        <f>$I$28/'Fixed data'!$C$7</f>
        <v>-1.0585477566683642E-3</v>
      </c>
      <c r="L34" s="35">
        <f>$I$28/'Fixed data'!$C$7</f>
        <v>-1.0585477566683642E-3</v>
      </c>
      <c r="M34" s="35">
        <f>$I$28/'Fixed data'!$C$7</f>
        <v>-1.0585477566683642E-3</v>
      </c>
      <c r="N34" s="35">
        <f>$I$28/'Fixed data'!$C$7</f>
        <v>-1.0585477566683642E-3</v>
      </c>
      <c r="O34" s="35">
        <f>$I$28/'Fixed data'!$C$7</f>
        <v>-1.0585477566683642E-3</v>
      </c>
      <c r="P34" s="35">
        <f>$I$28/'Fixed data'!$C$7</f>
        <v>-1.0585477566683642E-3</v>
      </c>
      <c r="Q34" s="35">
        <f>$I$28/'Fixed data'!$C$7</f>
        <v>-1.0585477566683642E-3</v>
      </c>
      <c r="R34" s="35">
        <f>$I$28/'Fixed data'!$C$7</f>
        <v>-1.0585477566683642E-3</v>
      </c>
      <c r="S34" s="35">
        <f>$I$28/'Fixed data'!$C$7</f>
        <v>-1.0585477566683642E-3</v>
      </c>
      <c r="T34" s="35">
        <f>$I$28/'Fixed data'!$C$7</f>
        <v>-1.0585477566683642E-3</v>
      </c>
      <c r="U34" s="35">
        <f>$I$28/'Fixed data'!$C$7</f>
        <v>-1.0585477566683642E-3</v>
      </c>
      <c r="V34" s="35">
        <f>$I$28/'Fixed data'!$C$7</f>
        <v>-1.0585477566683642E-3</v>
      </c>
      <c r="W34" s="35">
        <f>$I$28/'Fixed data'!$C$7</f>
        <v>-1.0585477566683642E-3</v>
      </c>
      <c r="X34" s="35">
        <f>$I$28/'Fixed data'!$C$7</f>
        <v>-1.0585477566683642E-3</v>
      </c>
      <c r="Y34" s="35">
        <f>$I$28/'Fixed data'!$C$7</f>
        <v>-1.0585477566683642E-3</v>
      </c>
      <c r="Z34" s="35">
        <f>$I$28/'Fixed data'!$C$7</f>
        <v>-1.0585477566683642E-3</v>
      </c>
      <c r="AA34" s="35">
        <f>$I$28/'Fixed data'!$C$7</f>
        <v>-1.0585477566683642E-3</v>
      </c>
      <c r="AB34" s="35">
        <f>$I$28/'Fixed data'!$C$7</f>
        <v>-1.0585477566683642E-3</v>
      </c>
      <c r="AC34" s="35">
        <f>$I$28/'Fixed data'!$C$7</f>
        <v>-1.0585477566683642E-3</v>
      </c>
      <c r="AD34" s="35">
        <f>$I$28/'Fixed data'!$C$7</f>
        <v>-1.0585477566683642E-3</v>
      </c>
      <c r="AE34" s="35">
        <f>$I$28/'Fixed data'!$C$7</f>
        <v>-1.0585477566683642E-3</v>
      </c>
      <c r="AF34" s="35">
        <f>$I$28/'Fixed data'!$C$7</f>
        <v>-1.0585477566683642E-3</v>
      </c>
      <c r="AG34" s="35">
        <f>$I$28/'Fixed data'!$C$7</f>
        <v>-1.0585477566683642E-3</v>
      </c>
      <c r="AH34" s="35">
        <f>$I$28/'Fixed data'!$C$7</f>
        <v>-1.0585477566683642E-3</v>
      </c>
      <c r="AI34" s="35">
        <f>$I$28/'Fixed data'!$C$7</f>
        <v>-1.0585477566683642E-3</v>
      </c>
      <c r="AJ34" s="35">
        <f>$I$28/'Fixed data'!$C$7</f>
        <v>-1.0585477566683642E-3</v>
      </c>
      <c r="AK34" s="35">
        <f>$I$28/'Fixed data'!$C$7</f>
        <v>-1.0585477566683642E-3</v>
      </c>
      <c r="AL34" s="35">
        <f>$I$28/'Fixed data'!$C$7</f>
        <v>-1.0585477566683642E-3</v>
      </c>
      <c r="AM34" s="35">
        <f>$I$28/'Fixed data'!$C$7</f>
        <v>-1.0585477566683642E-3</v>
      </c>
      <c r="AN34" s="35">
        <f>$I$28/'Fixed data'!$C$7</f>
        <v>-1.0585477566683642E-3</v>
      </c>
      <c r="AO34" s="35">
        <f>$I$28/'Fixed data'!$C$7</f>
        <v>-1.0585477566683642E-3</v>
      </c>
      <c r="AP34" s="35">
        <f>$I$28/'Fixed data'!$C$7</f>
        <v>-1.0585477566683642E-3</v>
      </c>
      <c r="AQ34" s="35">
        <f>$I$28/'Fixed data'!$C$7</f>
        <v>-1.0585477566683642E-3</v>
      </c>
      <c r="AR34" s="35">
        <f>$I$28/'Fixed data'!$C$7</f>
        <v>-1.0585477566683642E-3</v>
      </c>
      <c r="AS34" s="35">
        <f>$I$28/'Fixed data'!$C$7</f>
        <v>-1.0585477566683642E-3</v>
      </c>
      <c r="AT34" s="35">
        <f>$I$28/'Fixed data'!$C$7</f>
        <v>-1.0585477566683642E-3</v>
      </c>
      <c r="AU34" s="35">
        <f>$I$28/'Fixed data'!$C$7</f>
        <v>-1.0585477566683642E-3</v>
      </c>
      <c r="AV34" s="35">
        <f>$I$28/'Fixed data'!$C$7</f>
        <v>-1.0585477566683642E-3</v>
      </c>
      <c r="AW34" s="35">
        <f>$I$28/'Fixed data'!$C$7</f>
        <v>-1.0585477566683642E-3</v>
      </c>
      <c r="AX34" s="35">
        <f>$I$28/'Fixed data'!$C$7</f>
        <v>-1.0585477566683642E-3</v>
      </c>
      <c r="AY34" s="35">
        <f>$I$28/'Fixed data'!$C$7</f>
        <v>-1.0585477566683642E-3</v>
      </c>
      <c r="AZ34" s="35">
        <f>$I$28/'Fixed data'!$C$7</f>
        <v>-1.0585477566683642E-3</v>
      </c>
      <c r="BA34" s="35">
        <f>$I$28/'Fixed data'!$C$7</f>
        <v>-1.0585477566683642E-3</v>
      </c>
      <c r="BB34" s="35">
        <f>$I$28/'Fixed data'!$C$7</f>
        <v>-1.0585477566683642E-3</v>
      </c>
      <c r="BC34" s="35"/>
      <c r="BD34" s="35"/>
    </row>
    <row r="35" spans="1:57" ht="16.5" hidden="1" customHeight="1" outlineLevel="1" x14ac:dyDescent="0.35">
      <c r="A35" s="114"/>
      <c r="B35" s="9" t="s">
        <v>6</v>
      </c>
      <c r="C35" s="11" t="s">
        <v>56</v>
      </c>
      <c r="D35" s="9" t="s">
        <v>39</v>
      </c>
      <c r="F35" s="35"/>
      <c r="G35" s="35"/>
      <c r="H35" s="35"/>
      <c r="I35" s="35"/>
      <c r="J35" s="35"/>
      <c r="K35" s="35">
        <f>$J$28/'Fixed data'!$C$7</f>
        <v>-1.0315032104423346E-3</v>
      </c>
      <c r="L35" s="35">
        <f>$J$28/'Fixed data'!$C$7</f>
        <v>-1.0315032104423346E-3</v>
      </c>
      <c r="M35" s="35">
        <f>$J$28/'Fixed data'!$C$7</f>
        <v>-1.0315032104423346E-3</v>
      </c>
      <c r="N35" s="35">
        <f>$J$28/'Fixed data'!$C$7</f>
        <v>-1.0315032104423346E-3</v>
      </c>
      <c r="O35" s="35">
        <f>$J$28/'Fixed data'!$C$7</f>
        <v>-1.0315032104423346E-3</v>
      </c>
      <c r="P35" s="35">
        <f>$J$28/'Fixed data'!$C$7</f>
        <v>-1.0315032104423346E-3</v>
      </c>
      <c r="Q35" s="35">
        <f>$J$28/'Fixed data'!$C$7</f>
        <v>-1.0315032104423346E-3</v>
      </c>
      <c r="R35" s="35">
        <f>$J$28/'Fixed data'!$C$7</f>
        <v>-1.0315032104423346E-3</v>
      </c>
      <c r="S35" s="35">
        <f>$J$28/'Fixed data'!$C$7</f>
        <v>-1.0315032104423346E-3</v>
      </c>
      <c r="T35" s="35">
        <f>$J$28/'Fixed data'!$C$7</f>
        <v>-1.0315032104423346E-3</v>
      </c>
      <c r="U35" s="35">
        <f>$J$28/'Fixed data'!$C$7</f>
        <v>-1.0315032104423346E-3</v>
      </c>
      <c r="V35" s="35">
        <f>$J$28/'Fixed data'!$C$7</f>
        <v>-1.0315032104423346E-3</v>
      </c>
      <c r="W35" s="35">
        <f>$J$28/'Fixed data'!$C$7</f>
        <v>-1.0315032104423346E-3</v>
      </c>
      <c r="X35" s="35">
        <f>$J$28/'Fixed data'!$C$7</f>
        <v>-1.0315032104423346E-3</v>
      </c>
      <c r="Y35" s="35">
        <f>$J$28/'Fixed data'!$C$7</f>
        <v>-1.0315032104423346E-3</v>
      </c>
      <c r="Z35" s="35">
        <f>$J$28/'Fixed data'!$C$7</f>
        <v>-1.0315032104423346E-3</v>
      </c>
      <c r="AA35" s="35">
        <f>$J$28/'Fixed data'!$C$7</f>
        <v>-1.0315032104423346E-3</v>
      </c>
      <c r="AB35" s="35">
        <f>$J$28/'Fixed data'!$C$7</f>
        <v>-1.0315032104423346E-3</v>
      </c>
      <c r="AC35" s="35">
        <f>$J$28/'Fixed data'!$C$7</f>
        <v>-1.0315032104423346E-3</v>
      </c>
      <c r="AD35" s="35">
        <f>$J$28/'Fixed data'!$C$7</f>
        <v>-1.0315032104423346E-3</v>
      </c>
      <c r="AE35" s="35">
        <f>$J$28/'Fixed data'!$C$7</f>
        <v>-1.0315032104423346E-3</v>
      </c>
      <c r="AF35" s="35">
        <f>$J$28/'Fixed data'!$C$7</f>
        <v>-1.0315032104423346E-3</v>
      </c>
      <c r="AG35" s="35">
        <f>$J$28/'Fixed data'!$C$7</f>
        <v>-1.0315032104423346E-3</v>
      </c>
      <c r="AH35" s="35">
        <f>$J$28/'Fixed data'!$C$7</f>
        <v>-1.0315032104423346E-3</v>
      </c>
      <c r="AI35" s="35">
        <f>$J$28/'Fixed data'!$C$7</f>
        <v>-1.0315032104423346E-3</v>
      </c>
      <c r="AJ35" s="35">
        <f>$J$28/'Fixed data'!$C$7</f>
        <v>-1.0315032104423346E-3</v>
      </c>
      <c r="AK35" s="35">
        <f>$J$28/'Fixed data'!$C$7</f>
        <v>-1.0315032104423346E-3</v>
      </c>
      <c r="AL35" s="35">
        <f>$J$28/'Fixed data'!$C$7</f>
        <v>-1.0315032104423346E-3</v>
      </c>
      <c r="AM35" s="35">
        <f>$J$28/'Fixed data'!$C$7</f>
        <v>-1.0315032104423346E-3</v>
      </c>
      <c r="AN35" s="35">
        <f>$J$28/'Fixed data'!$C$7</f>
        <v>-1.0315032104423346E-3</v>
      </c>
      <c r="AO35" s="35">
        <f>$J$28/'Fixed data'!$C$7</f>
        <v>-1.0315032104423346E-3</v>
      </c>
      <c r="AP35" s="35">
        <f>$J$28/'Fixed data'!$C$7</f>
        <v>-1.0315032104423346E-3</v>
      </c>
      <c r="AQ35" s="35">
        <f>$J$28/'Fixed data'!$C$7</f>
        <v>-1.0315032104423346E-3</v>
      </c>
      <c r="AR35" s="35">
        <f>$J$28/'Fixed data'!$C$7</f>
        <v>-1.0315032104423346E-3</v>
      </c>
      <c r="AS35" s="35">
        <f>$J$28/'Fixed data'!$C$7</f>
        <v>-1.0315032104423346E-3</v>
      </c>
      <c r="AT35" s="35">
        <f>$J$28/'Fixed data'!$C$7</f>
        <v>-1.0315032104423346E-3</v>
      </c>
      <c r="AU35" s="35">
        <f>$J$28/'Fixed data'!$C$7</f>
        <v>-1.0315032104423346E-3</v>
      </c>
      <c r="AV35" s="35">
        <f>$J$28/'Fixed data'!$C$7</f>
        <v>-1.0315032104423346E-3</v>
      </c>
      <c r="AW35" s="35">
        <f>$J$28/'Fixed data'!$C$7</f>
        <v>-1.0315032104423346E-3</v>
      </c>
      <c r="AX35" s="35">
        <f>$J$28/'Fixed data'!$C$7</f>
        <v>-1.0315032104423346E-3</v>
      </c>
      <c r="AY35" s="35">
        <f>$J$28/'Fixed data'!$C$7</f>
        <v>-1.0315032104423346E-3</v>
      </c>
      <c r="AZ35" s="35">
        <f>$J$28/'Fixed data'!$C$7</f>
        <v>-1.0315032104423346E-3</v>
      </c>
      <c r="BA35" s="35">
        <f>$J$28/'Fixed data'!$C$7</f>
        <v>-1.0315032104423346E-3</v>
      </c>
      <c r="BB35" s="35">
        <f>$J$28/'Fixed data'!$C$7</f>
        <v>-1.0315032104423346E-3</v>
      </c>
      <c r="BC35" s="35">
        <f>$J$28/'Fixed data'!$C$7</f>
        <v>-1.0315032104423346E-3</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0</v>
      </c>
      <c r="I60" s="35">
        <f t="shared" si="5"/>
        <v>0</v>
      </c>
      <c r="J60" s="35">
        <f t="shared" si="5"/>
        <v>-1.0585477566683642E-3</v>
      </c>
      <c r="K60" s="35">
        <f t="shared" si="5"/>
        <v>-2.0900509671106988E-3</v>
      </c>
      <c r="L60" s="35">
        <f t="shared" si="5"/>
        <v>-2.0900509671106988E-3</v>
      </c>
      <c r="M60" s="35">
        <f t="shared" si="5"/>
        <v>-2.0900509671106988E-3</v>
      </c>
      <c r="N60" s="35">
        <f t="shared" si="5"/>
        <v>-2.0900509671106988E-3</v>
      </c>
      <c r="O60" s="35">
        <f t="shared" si="5"/>
        <v>-2.0900509671106988E-3</v>
      </c>
      <c r="P60" s="35">
        <f t="shared" si="5"/>
        <v>-2.0900509671106988E-3</v>
      </c>
      <c r="Q60" s="35">
        <f t="shared" si="5"/>
        <v>-2.0900509671106988E-3</v>
      </c>
      <c r="R60" s="35">
        <f t="shared" si="5"/>
        <v>-2.0900509671106988E-3</v>
      </c>
      <c r="S60" s="35">
        <f t="shared" si="5"/>
        <v>-2.0900509671106988E-3</v>
      </c>
      <c r="T60" s="35">
        <f t="shared" si="5"/>
        <v>-2.0900509671106988E-3</v>
      </c>
      <c r="U60" s="35">
        <f t="shared" si="5"/>
        <v>-2.0900509671106988E-3</v>
      </c>
      <c r="V60" s="35">
        <f t="shared" si="5"/>
        <v>-2.0900509671106988E-3</v>
      </c>
      <c r="W60" s="35">
        <f t="shared" si="5"/>
        <v>-2.0900509671106988E-3</v>
      </c>
      <c r="X60" s="35">
        <f t="shared" si="5"/>
        <v>-2.0900509671106988E-3</v>
      </c>
      <c r="Y60" s="35">
        <f t="shared" si="5"/>
        <v>-2.0900509671106988E-3</v>
      </c>
      <c r="Z60" s="35">
        <f t="shared" si="5"/>
        <v>-2.0900509671106988E-3</v>
      </c>
      <c r="AA60" s="35">
        <f t="shared" si="5"/>
        <v>-2.0900509671106988E-3</v>
      </c>
      <c r="AB60" s="35">
        <f t="shared" si="5"/>
        <v>-2.0900509671106988E-3</v>
      </c>
      <c r="AC60" s="35">
        <f t="shared" si="5"/>
        <v>-2.0900509671106988E-3</v>
      </c>
      <c r="AD60" s="35">
        <f t="shared" si="5"/>
        <v>-2.0900509671106988E-3</v>
      </c>
      <c r="AE60" s="35">
        <f t="shared" si="5"/>
        <v>-2.0900509671106988E-3</v>
      </c>
      <c r="AF60" s="35">
        <f t="shared" si="5"/>
        <v>-2.0900509671106988E-3</v>
      </c>
      <c r="AG60" s="35">
        <f t="shared" si="5"/>
        <v>-2.0900509671106988E-3</v>
      </c>
      <c r="AH60" s="35">
        <f t="shared" si="5"/>
        <v>-2.0900509671106988E-3</v>
      </c>
      <c r="AI60" s="35">
        <f t="shared" si="5"/>
        <v>-2.0900509671106988E-3</v>
      </c>
      <c r="AJ60" s="35">
        <f t="shared" si="5"/>
        <v>-2.0900509671106988E-3</v>
      </c>
      <c r="AK60" s="35">
        <f t="shared" si="5"/>
        <v>-2.0900509671106988E-3</v>
      </c>
      <c r="AL60" s="35">
        <f t="shared" si="5"/>
        <v>-2.0900509671106988E-3</v>
      </c>
      <c r="AM60" s="35">
        <f t="shared" si="5"/>
        <v>-2.0900509671106988E-3</v>
      </c>
      <c r="AN60" s="35">
        <f t="shared" si="5"/>
        <v>-2.0900509671106988E-3</v>
      </c>
      <c r="AO60" s="35">
        <f t="shared" si="5"/>
        <v>-2.0900509671106988E-3</v>
      </c>
      <c r="AP60" s="35">
        <f t="shared" si="5"/>
        <v>-2.0900509671106988E-3</v>
      </c>
      <c r="AQ60" s="35">
        <f t="shared" si="5"/>
        <v>-2.0900509671106988E-3</v>
      </c>
      <c r="AR60" s="35">
        <f t="shared" si="5"/>
        <v>-2.0900509671106988E-3</v>
      </c>
      <c r="AS60" s="35">
        <f t="shared" si="5"/>
        <v>-2.0900509671106988E-3</v>
      </c>
      <c r="AT60" s="35">
        <f t="shared" si="5"/>
        <v>-2.0900509671106988E-3</v>
      </c>
      <c r="AU60" s="35">
        <f t="shared" si="5"/>
        <v>-2.0900509671106988E-3</v>
      </c>
      <c r="AV60" s="35">
        <f t="shared" si="5"/>
        <v>-2.0900509671106988E-3</v>
      </c>
      <c r="AW60" s="35">
        <f t="shared" si="5"/>
        <v>-2.0900509671106988E-3</v>
      </c>
      <c r="AX60" s="35">
        <f t="shared" si="5"/>
        <v>-2.0900509671106988E-3</v>
      </c>
      <c r="AY60" s="35">
        <f t="shared" si="5"/>
        <v>-2.0900509671106988E-3</v>
      </c>
      <c r="AZ60" s="35">
        <f t="shared" si="5"/>
        <v>-2.0900509671106988E-3</v>
      </c>
      <c r="BA60" s="35">
        <f t="shared" si="5"/>
        <v>-2.0900509671106988E-3</v>
      </c>
      <c r="BB60" s="35">
        <f t="shared" si="5"/>
        <v>-2.0900509671106988E-3</v>
      </c>
      <c r="BC60" s="35">
        <f t="shared" si="5"/>
        <v>-1.0315032104423346E-3</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0</v>
      </c>
      <c r="I61" s="35">
        <f t="shared" si="6"/>
        <v>0</v>
      </c>
      <c r="J61" s="35">
        <f t="shared" si="6"/>
        <v>-4.7634649050076389E-2</v>
      </c>
      <c r="K61" s="35">
        <f t="shared" si="6"/>
        <v>-9.2993745763313082E-2</v>
      </c>
      <c r="L61" s="35">
        <f t="shared" si="6"/>
        <v>-9.0903694796202389E-2</v>
      </c>
      <c r="M61" s="35">
        <f t="shared" si="6"/>
        <v>-8.8813643829091696E-2</v>
      </c>
      <c r="N61" s="35">
        <f t="shared" si="6"/>
        <v>-8.6723592861981003E-2</v>
      </c>
      <c r="O61" s="35">
        <f t="shared" si="6"/>
        <v>-8.4633541894870309E-2</v>
      </c>
      <c r="P61" s="35">
        <f t="shared" si="6"/>
        <v>-8.2543490927759616E-2</v>
      </c>
      <c r="Q61" s="35">
        <f t="shared" si="6"/>
        <v>-8.0453439960648923E-2</v>
      </c>
      <c r="R61" s="35">
        <f t="shared" si="6"/>
        <v>-7.836338899353823E-2</v>
      </c>
      <c r="S61" s="35">
        <f t="shared" si="6"/>
        <v>-7.6273338026427537E-2</v>
      </c>
      <c r="T61" s="35">
        <f t="shared" si="6"/>
        <v>-7.4183287059316844E-2</v>
      </c>
      <c r="U61" s="35">
        <f t="shared" si="6"/>
        <v>-7.209323609220615E-2</v>
      </c>
      <c r="V61" s="35">
        <f t="shared" si="6"/>
        <v>-7.0003185125095457E-2</v>
      </c>
      <c r="W61" s="35">
        <f t="shared" si="6"/>
        <v>-6.7913134157984764E-2</v>
      </c>
      <c r="X61" s="35">
        <f t="shared" si="6"/>
        <v>-6.5823083190874071E-2</v>
      </c>
      <c r="Y61" s="35">
        <f t="shared" si="6"/>
        <v>-6.3733032223763378E-2</v>
      </c>
      <c r="Z61" s="35">
        <f t="shared" si="6"/>
        <v>-6.1642981256652678E-2</v>
      </c>
      <c r="AA61" s="35">
        <f t="shared" si="6"/>
        <v>-5.9552930289541978E-2</v>
      </c>
      <c r="AB61" s="35">
        <f t="shared" si="6"/>
        <v>-5.7462879322431278E-2</v>
      </c>
      <c r="AC61" s="35">
        <f t="shared" si="6"/>
        <v>-5.5372828355320577E-2</v>
      </c>
      <c r="AD61" s="35">
        <f t="shared" si="6"/>
        <v>-5.3282777388209877E-2</v>
      </c>
      <c r="AE61" s="35">
        <f t="shared" si="6"/>
        <v>-5.1192726421099177E-2</v>
      </c>
      <c r="AF61" s="35">
        <f t="shared" si="6"/>
        <v>-4.9102675453988477E-2</v>
      </c>
      <c r="AG61" s="35">
        <f t="shared" si="6"/>
        <v>-4.7012624486877777E-2</v>
      </c>
      <c r="AH61" s="35">
        <f t="shared" si="6"/>
        <v>-4.4922573519767077E-2</v>
      </c>
      <c r="AI61" s="35">
        <f t="shared" si="6"/>
        <v>-4.2832522552656377E-2</v>
      </c>
      <c r="AJ61" s="35">
        <f t="shared" si="6"/>
        <v>-4.0742471585545677E-2</v>
      </c>
      <c r="AK61" s="35">
        <f t="shared" si="6"/>
        <v>-3.8652420618434977E-2</v>
      </c>
      <c r="AL61" s="35">
        <f t="shared" si="6"/>
        <v>-3.6562369651324277E-2</v>
      </c>
      <c r="AM61" s="35">
        <f t="shared" si="6"/>
        <v>-3.4472318684213576E-2</v>
      </c>
      <c r="AN61" s="35">
        <f t="shared" si="6"/>
        <v>-3.2382267717102876E-2</v>
      </c>
      <c r="AO61" s="35">
        <f t="shared" si="6"/>
        <v>-3.0292216749992176E-2</v>
      </c>
      <c r="AP61" s="35">
        <f t="shared" si="6"/>
        <v>-2.8202165782881476E-2</v>
      </c>
      <c r="AQ61" s="35">
        <f t="shared" si="6"/>
        <v>-2.6112114815770776E-2</v>
      </c>
      <c r="AR61" s="35">
        <f t="shared" si="6"/>
        <v>-2.4022063848660076E-2</v>
      </c>
      <c r="AS61" s="35">
        <f t="shared" si="6"/>
        <v>-2.1932012881549376E-2</v>
      </c>
      <c r="AT61" s="35">
        <f t="shared" si="6"/>
        <v>-1.9841961914438676E-2</v>
      </c>
      <c r="AU61" s="35">
        <f t="shared" si="6"/>
        <v>-1.7751910947327976E-2</v>
      </c>
      <c r="AV61" s="35">
        <f t="shared" si="6"/>
        <v>-1.5661859980217276E-2</v>
      </c>
      <c r="AW61" s="35">
        <f t="shared" si="6"/>
        <v>-1.3571809013106577E-2</v>
      </c>
      <c r="AX61" s="35">
        <f t="shared" si="6"/>
        <v>-1.1481758045995879E-2</v>
      </c>
      <c r="AY61" s="35">
        <f t="shared" si="6"/>
        <v>-9.3917070788851805E-3</v>
      </c>
      <c r="AZ61" s="35">
        <f t="shared" si="6"/>
        <v>-7.3016561117744821E-3</v>
      </c>
      <c r="BA61" s="35">
        <f t="shared" si="6"/>
        <v>-5.2116051446637838E-3</v>
      </c>
      <c r="BB61" s="35">
        <f t="shared" si="6"/>
        <v>-3.121554177553085E-3</v>
      </c>
      <c r="BC61" s="35">
        <f t="shared" si="6"/>
        <v>-1.0315032104423862E-3</v>
      </c>
      <c r="BD61" s="35">
        <f t="shared" si="6"/>
        <v>-5.1608023410310011E-17</v>
      </c>
    </row>
    <row r="62" spans="1:56" ht="16.5" hidden="1" customHeight="1" outlineLevel="1" x14ac:dyDescent="0.3">
      <c r="A62" s="114"/>
      <c r="B62" s="9" t="s">
        <v>33</v>
      </c>
      <c r="C62" s="9" t="s">
        <v>67</v>
      </c>
      <c r="D62" s="9" t="s">
        <v>39</v>
      </c>
      <c r="E62" s="35">
        <f t="shared" ref="E62:BD62" si="7">E28-E60+E61</f>
        <v>0</v>
      </c>
      <c r="F62" s="35">
        <f t="shared" si="7"/>
        <v>0</v>
      </c>
      <c r="G62" s="35">
        <f t="shared" si="7"/>
        <v>0</v>
      </c>
      <c r="H62" s="35">
        <f t="shared" si="7"/>
        <v>0</v>
      </c>
      <c r="I62" s="35">
        <f t="shared" si="7"/>
        <v>-4.7634649050076389E-2</v>
      </c>
      <c r="J62" s="35">
        <f t="shared" si="7"/>
        <v>-9.2993745763313082E-2</v>
      </c>
      <c r="K62" s="35">
        <f t="shared" si="7"/>
        <v>-9.0903694796202389E-2</v>
      </c>
      <c r="L62" s="35">
        <f t="shared" si="7"/>
        <v>-8.8813643829091696E-2</v>
      </c>
      <c r="M62" s="35">
        <f t="shared" si="7"/>
        <v>-8.6723592861981003E-2</v>
      </c>
      <c r="N62" s="35">
        <f t="shared" si="7"/>
        <v>-8.4633541894870309E-2</v>
      </c>
      <c r="O62" s="35">
        <f t="shared" si="7"/>
        <v>-8.2543490927759616E-2</v>
      </c>
      <c r="P62" s="35">
        <f t="shared" si="7"/>
        <v>-8.0453439960648923E-2</v>
      </c>
      <c r="Q62" s="35">
        <f t="shared" si="7"/>
        <v>-7.836338899353823E-2</v>
      </c>
      <c r="R62" s="35">
        <f t="shared" si="7"/>
        <v>-7.6273338026427537E-2</v>
      </c>
      <c r="S62" s="35">
        <f t="shared" si="7"/>
        <v>-7.4183287059316844E-2</v>
      </c>
      <c r="T62" s="35">
        <f t="shared" si="7"/>
        <v>-7.209323609220615E-2</v>
      </c>
      <c r="U62" s="35">
        <f t="shared" si="7"/>
        <v>-7.0003185125095457E-2</v>
      </c>
      <c r="V62" s="35">
        <f t="shared" si="7"/>
        <v>-6.7913134157984764E-2</v>
      </c>
      <c r="W62" s="35">
        <f t="shared" si="7"/>
        <v>-6.5823083190874071E-2</v>
      </c>
      <c r="X62" s="35">
        <f t="shared" si="7"/>
        <v>-6.3733032223763378E-2</v>
      </c>
      <c r="Y62" s="35">
        <f t="shared" si="7"/>
        <v>-6.1642981256652678E-2</v>
      </c>
      <c r="Z62" s="35">
        <f t="shared" si="7"/>
        <v>-5.9552930289541978E-2</v>
      </c>
      <c r="AA62" s="35">
        <f t="shared" si="7"/>
        <v>-5.7462879322431278E-2</v>
      </c>
      <c r="AB62" s="35">
        <f t="shared" si="7"/>
        <v>-5.5372828355320577E-2</v>
      </c>
      <c r="AC62" s="35">
        <f t="shared" si="7"/>
        <v>-5.3282777388209877E-2</v>
      </c>
      <c r="AD62" s="35">
        <f t="shared" si="7"/>
        <v>-5.1192726421099177E-2</v>
      </c>
      <c r="AE62" s="35">
        <f t="shared" si="7"/>
        <v>-4.9102675453988477E-2</v>
      </c>
      <c r="AF62" s="35">
        <f t="shared" si="7"/>
        <v>-4.7012624486877777E-2</v>
      </c>
      <c r="AG62" s="35">
        <f t="shared" si="7"/>
        <v>-4.4922573519767077E-2</v>
      </c>
      <c r="AH62" s="35">
        <f t="shared" si="7"/>
        <v>-4.2832522552656377E-2</v>
      </c>
      <c r="AI62" s="35">
        <f t="shared" si="7"/>
        <v>-4.0742471585545677E-2</v>
      </c>
      <c r="AJ62" s="35">
        <f t="shared" si="7"/>
        <v>-3.8652420618434977E-2</v>
      </c>
      <c r="AK62" s="35">
        <f t="shared" si="7"/>
        <v>-3.6562369651324277E-2</v>
      </c>
      <c r="AL62" s="35">
        <f t="shared" si="7"/>
        <v>-3.4472318684213576E-2</v>
      </c>
      <c r="AM62" s="35">
        <f t="shared" si="7"/>
        <v>-3.2382267717102876E-2</v>
      </c>
      <c r="AN62" s="35">
        <f t="shared" si="7"/>
        <v>-3.0292216749992176E-2</v>
      </c>
      <c r="AO62" s="35">
        <f t="shared" si="7"/>
        <v>-2.8202165782881476E-2</v>
      </c>
      <c r="AP62" s="35">
        <f t="shared" si="7"/>
        <v>-2.6112114815770776E-2</v>
      </c>
      <c r="AQ62" s="35">
        <f t="shared" si="7"/>
        <v>-2.4022063848660076E-2</v>
      </c>
      <c r="AR62" s="35">
        <f t="shared" si="7"/>
        <v>-2.1932012881549376E-2</v>
      </c>
      <c r="AS62" s="35">
        <f t="shared" si="7"/>
        <v>-1.9841961914438676E-2</v>
      </c>
      <c r="AT62" s="35">
        <f t="shared" si="7"/>
        <v>-1.7751910947327976E-2</v>
      </c>
      <c r="AU62" s="35">
        <f t="shared" si="7"/>
        <v>-1.5661859980217276E-2</v>
      </c>
      <c r="AV62" s="35">
        <f t="shared" si="7"/>
        <v>-1.3571809013106577E-2</v>
      </c>
      <c r="AW62" s="35">
        <f t="shared" si="7"/>
        <v>-1.1481758045995879E-2</v>
      </c>
      <c r="AX62" s="35">
        <f t="shared" si="7"/>
        <v>-9.3917070788851805E-3</v>
      </c>
      <c r="AY62" s="35">
        <f t="shared" si="7"/>
        <v>-7.3016561117744821E-3</v>
      </c>
      <c r="AZ62" s="35">
        <f t="shared" si="7"/>
        <v>-5.2116051446637838E-3</v>
      </c>
      <c r="BA62" s="35">
        <f t="shared" si="7"/>
        <v>-3.121554177553085E-3</v>
      </c>
      <c r="BB62" s="35">
        <f t="shared" si="7"/>
        <v>-1.0315032104423862E-3</v>
      </c>
      <c r="BC62" s="35">
        <f t="shared" si="7"/>
        <v>-5.1608023410310011E-17</v>
      </c>
      <c r="BD62" s="35">
        <f t="shared" si="7"/>
        <v>-5.1608023410310011E-17</v>
      </c>
    </row>
    <row r="63" spans="1:56" ht="16.5" collapsed="1" x14ac:dyDescent="0.3">
      <c r="A63" s="114"/>
      <c r="B63" s="9" t="s">
        <v>8</v>
      </c>
      <c r="C63" s="11" t="s">
        <v>66</v>
      </c>
      <c r="D63" s="9" t="s">
        <v>39</v>
      </c>
      <c r="E63" s="35">
        <f>AVERAGE(E61:E62)*'Fixed data'!$C$3</f>
        <v>0</v>
      </c>
      <c r="F63" s="35">
        <f>AVERAGE(F61:F62)*'Fixed data'!$C$3</f>
        <v>0</v>
      </c>
      <c r="G63" s="35">
        <f>AVERAGE(G61:G62)*'Fixed data'!$C$3</f>
        <v>0</v>
      </c>
      <c r="H63" s="35">
        <f>AVERAGE(H61:H62)*'Fixed data'!$C$3</f>
        <v>0</v>
      </c>
      <c r="I63" s="35">
        <f>AVERAGE(I61:I62)*'Fixed data'!$C$3</f>
        <v>-9.5269298100152783E-4</v>
      </c>
      <c r="J63" s="35">
        <f>AVERAGE(J61:J62)*'Fixed data'!$C$3</f>
        <v>-2.8125678962677893E-3</v>
      </c>
      <c r="K63" s="35">
        <f>AVERAGE(K61:K62)*'Fixed data'!$C$3</f>
        <v>-3.6779488111903093E-3</v>
      </c>
      <c r="L63" s="35">
        <f>AVERAGE(L61:L62)*'Fixed data'!$C$3</f>
        <v>-3.5943467725058822E-3</v>
      </c>
      <c r="M63" s="35">
        <f>AVERAGE(M61:M62)*'Fixed data'!$C$3</f>
        <v>-3.5107447338214538E-3</v>
      </c>
      <c r="N63" s="35">
        <f>AVERAGE(N61:N62)*'Fixed data'!$C$3</f>
        <v>-3.4271426951370267E-3</v>
      </c>
      <c r="O63" s="35">
        <f>AVERAGE(O61:O62)*'Fixed data'!$C$3</f>
        <v>-3.3435406564525983E-3</v>
      </c>
      <c r="P63" s="35">
        <f>AVERAGE(P61:P62)*'Fixed data'!$C$3</f>
        <v>-3.2599386177681712E-3</v>
      </c>
      <c r="Q63" s="35">
        <f>AVERAGE(Q61:Q62)*'Fixed data'!$C$3</f>
        <v>-3.1763365790837429E-3</v>
      </c>
      <c r="R63" s="35">
        <f>AVERAGE(R61:R62)*'Fixed data'!$C$3</f>
        <v>-3.0927345403993158E-3</v>
      </c>
      <c r="S63" s="35">
        <f>AVERAGE(S61:S62)*'Fixed data'!$C$3</f>
        <v>-3.0091325017148874E-3</v>
      </c>
      <c r="T63" s="35">
        <f>AVERAGE(T61:T62)*'Fixed data'!$C$3</f>
        <v>-2.9255304630304603E-3</v>
      </c>
      <c r="U63" s="35">
        <f>AVERAGE(U61:U62)*'Fixed data'!$C$3</f>
        <v>-2.8419284243460319E-3</v>
      </c>
      <c r="V63" s="35">
        <f>AVERAGE(V61:V62)*'Fixed data'!$C$3</f>
        <v>-2.7583263856616048E-3</v>
      </c>
      <c r="W63" s="35">
        <f>AVERAGE(W61:W62)*'Fixed data'!$C$3</f>
        <v>-2.6747243469771764E-3</v>
      </c>
      <c r="X63" s="35">
        <f>AVERAGE(X61:X62)*'Fixed data'!$C$3</f>
        <v>-2.5911223082927494E-3</v>
      </c>
      <c r="Y63" s="35">
        <f>AVERAGE(Y61:Y62)*'Fixed data'!$C$3</f>
        <v>-2.507520269608321E-3</v>
      </c>
      <c r="Z63" s="35">
        <f>AVERAGE(Z61:Z62)*'Fixed data'!$C$3</f>
        <v>-2.4239182309238935E-3</v>
      </c>
      <c r="AA63" s="35">
        <f>AVERAGE(AA61:AA62)*'Fixed data'!$C$3</f>
        <v>-2.3403161922394651E-3</v>
      </c>
      <c r="AB63" s="35">
        <f>AVERAGE(AB61:AB62)*'Fixed data'!$C$3</f>
        <v>-2.2567141535550371E-3</v>
      </c>
      <c r="AC63" s="35">
        <f>AVERAGE(AC61:AC62)*'Fixed data'!$C$3</f>
        <v>-2.1731121148706092E-3</v>
      </c>
      <c r="AD63" s="35">
        <f>AVERAGE(AD61:AD62)*'Fixed data'!$C$3</f>
        <v>-2.0895100761861812E-3</v>
      </c>
      <c r="AE63" s="35">
        <f>AVERAGE(AE61:AE62)*'Fixed data'!$C$3</f>
        <v>-2.0059080375017528E-3</v>
      </c>
      <c r="AF63" s="35">
        <f>AVERAGE(AF61:AF62)*'Fixed data'!$C$3</f>
        <v>-1.9223059988173253E-3</v>
      </c>
      <c r="AG63" s="35">
        <f>AVERAGE(AG61:AG62)*'Fixed data'!$C$3</f>
        <v>-1.8387039601328969E-3</v>
      </c>
      <c r="AH63" s="35">
        <f>AVERAGE(AH61:AH62)*'Fixed data'!$C$3</f>
        <v>-1.7551019214484692E-3</v>
      </c>
      <c r="AI63" s="35">
        <f>AVERAGE(AI61:AI62)*'Fixed data'!$C$3</f>
        <v>-1.671499882764041E-3</v>
      </c>
      <c r="AJ63" s="35">
        <f>AVERAGE(AJ61:AJ62)*'Fixed data'!$C$3</f>
        <v>-1.5878978440796133E-3</v>
      </c>
      <c r="AK63" s="35">
        <f>AVERAGE(AK61:AK62)*'Fixed data'!$C$3</f>
        <v>-1.5042958053951849E-3</v>
      </c>
      <c r="AL63" s="35">
        <f>AVERAGE(AL61:AL62)*'Fixed data'!$C$3</f>
        <v>-1.4206937667107572E-3</v>
      </c>
      <c r="AM63" s="35">
        <f>AVERAGE(AM61:AM62)*'Fixed data'!$C$3</f>
        <v>-1.337091728026329E-3</v>
      </c>
      <c r="AN63" s="35">
        <f>AVERAGE(AN61:AN62)*'Fixed data'!$C$3</f>
        <v>-1.2534896893419013E-3</v>
      </c>
      <c r="AO63" s="35">
        <f>AVERAGE(AO61:AO62)*'Fixed data'!$C$3</f>
        <v>-1.1698876506574731E-3</v>
      </c>
      <c r="AP63" s="35">
        <f>AVERAGE(AP61:AP62)*'Fixed data'!$C$3</f>
        <v>-1.0862856119730451E-3</v>
      </c>
      <c r="AQ63" s="35">
        <f>AVERAGE(AQ61:AQ62)*'Fixed data'!$C$3</f>
        <v>-1.002683573288617E-3</v>
      </c>
      <c r="AR63" s="35">
        <f>AVERAGE(AR61:AR62)*'Fixed data'!$C$3</f>
        <v>-9.1908153460418902E-4</v>
      </c>
      <c r="AS63" s="35">
        <f>AVERAGE(AS61:AS62)*'Fixed data'!$C$3</f>
        <v>-8.3547949591976107E-4</v>
      </c>
      <c r="AT63" s="35">
        <f>AVERAGE(AT61:AT62)*'Fixed data'!$C$3</f>
        <v>-7.5187745723533301E-4</v>
      </c>
      <c r="AU63" s="35">
        <f>AVERAGE(AU61:AU62)*'Fixed data'!$C$3</f>
        <v>-6.6827541855090506E-4</v>
      </c>
      <c r="AV63" s="35">
        <f>AVERAGE(AV61:AV62)*'Fixed data'!$C$3</f>
        <v>-5.84673379866477E-4</v>
      </c>
      <c r="AW63" s="35">
        <f>AVERAGE(AW61:AW62)*'Fixed data'!$C$3</f>
        <v>-5.0107134118204915E-4</v>
      </c>
      <c r="AX63" s="35">
        <f>AVERAGE(AX61:AX62)*'Fixed data'!$C$3</f>
        <v>-4.1746930249762115E-4</v>
      </c>
      <c r="AY63" s="35">
        <f>AVERAGE(AY61:AY62)*'Fixed data'!$C$3</f>
        <v>-3.338672638131933E-4</v>
      </c>
      <c r="AZ63" s="35">
        <f>AVERAGE(AZ61:AZ62)*'Fixed data'!$C$3</f>
        <v>-2.502652251287653E-4</v>
      </c>
      <c r="BA63" s="35">
        <f>AVERAGE(BA61:BA62)*'Fixed data'!$C$3</f>
        <v>-1.666631864443374E-4</v>
      </c>
      <c r="BB63" s="35">
        <f>AVERAGE(BB61:BB62)*'Fixed data'!$C$3</f>
        <v>-8.306114775990942E-5</v>
      </c>
      <c r="BC63" s="35">
        <f>AVERAGE(BC61:BC62)*'Fixed data'!$C$3</f>
        <v>-2.0630064208848756E-5</v>
      </c>
      <c r="BD63" s="35">
        <f>AVERAGE(BD61:BD62)*'Fixed data'!$C$3</f>
        <v>-2.0643209364124003E-18</v>
      </c>
    </row>
    <row r="64" spans="1:56" ht="15.75" thickBot="1" x14ac:dyDescent="0.35">
      <c r="A64" s="113"/>
      <c r="B64" s="12" t="s">
        <v>93</v>
      </c>
      <c r="C64" s="12" t="s">
        <v>44</v>
      </c>
      <c r="D64" s="12" t="s">
        <v>39</v>
      </c>
      <c r="E64" s="53">
        <f t="shared" ref="E64:BD64" si="8">E29+E60+E63</f>
        <v>0</v>
      </c>
      <c r="F64" s="53">
        <f t="shared" si="8"/>
        <v>0</v>
      </c>
      <c r="G64" s="53">
        <f t="shared" si="8"/>
        <v>0</v>
      </c>
      <c r="H64" s="53">
        <f t="shared" si="8"/>
        <v>0</v>
      </c>
      <c r="I64" s="53">
        <f t="shared" si="8"/>
        <v>-2.1367542573891417E-2</v>
      </c>
      <c r="J64" s="53">
        <f t="shared" si="8"/>
        <v>-2.3764391854324038E-2</v>
      </c>
      <c r="K64" s="53">
        <f t="shared" si="8"/>
        <v>-5.7679997783010081E-3</v>
      </c>
      <c r="L64" s="53">
        <f t="shared" si="8"/>
        <v>-5.6843977396165805E-3</v>
      </c>
      <c r="M64" s="53">
        <f t="shared" si="8"/>
        <v>-5.600795700932153E-3</v>
      </c>
      <c r="N64" s="53">
        <f t="shared" si="8"/>
        <v>-5.5171936622477255E-3</v>
      </c>
      <c r="O64" s="53">
        <f t="shared" si="8"/>
        <v>-5.4335916235632971E-3</v>
      </c>
      <c r="P64" s="53">
        <f t="shared" si="8"/>
        <v>-5.3499895848788705E-3</v>
      </c>
      <c r="Q64" s="53">
        <f t="shared" si="8"/>
        <v>-5.2663875461944412E-3</v>
      </c>
      <c r="R64" s="53">
        <f t="shared" si="8"/>
        <v>-5.1827855075100146E-3</v>
      </c>
      <c r="S64" s="53">
        <f t="shared" si="8"/>
        <v>-5.0991834688255862E-3</v>
      </c>
      <c r="T64" s="53">
        <f t="shared" si="8"/>
        <v>-5.0155814301411587E-3</v>
      </c>
      <c r="U64" s="53">
        <f t="shared" si="8"/>
        <v>-4.9319793914567311E-3</v>
      </c>
      <c r="V64" s="53">
        <f t="shared" si="8"/>
        <v>-4.8483773527723036E-3</v>
      </c>
      <c r="W64" s="53">
        <f t="shared" si="8"/>
        <v>-4.7647753140878752E-3</v>
      </c>
      <c r="X64" s="53">
        <f t="shared" si="8"/>
        <v>-4.6811732754034486E-3</v>
      </c>
      <c r="Y64" s="53">
        <f t="shared" si="8"/>
        <v>-4.5975712367190193E-3</v>
      </c>
      <c r="Z64" s="53">
        <f t="shared" si="8"/>
        <v>-4.5139691980345918E-3</v>
      </c>
      <c r="AA64" s="53">
        <f t="shared" si="8"/>
        <v>-4.4303671593501643E-3</v>
      </c>
      <c r="AB64" s="53">
        <f t="shared" si="8"/>
        <v>-4.3467651206657359E-3</v>
      </c>
      <c r="AC64" s="53">
        <f t="shared" si="8"/>
        <v>-4.2631630819813075E-3</v>
      </c>
      <c r="AD64" s="53">
        <f t="shared" si="8"/>
        <v>-4.17956104329688E-3</v>
      </c>
      <c r="AE64" s="53">
        <f t="shared" si="8"/>
        <v>-4.0959590046124516E-3</v>
      </c>
      <c r="AF64" s="53">
        <f t="shared" si="8"/>
        <v>-4.0123569659280241E-3</v>
      </c>
      <c r="AG64" s="53">
        <f t="shared" si="8"/>
        <v>-3.9287549272435957E-3</v>
      </c>
      <c r="AH64" s="53">
        <f t="shared" si="8"/>
        <v>-3.8451528885591682E-3</v>
      </c>
      <c r="AI64" s="53">
        <f t="shared" si="8"/>
        <v>-3.7615508498747398E-3</v>
      </c>
      <c r="AJ64" s="53">
        <f t="shared" si="8"/>
        <v>-3.6779488111903123E-3</v>
      </c>
      <c r="AK64" s="53">
        <f t="shared" si="8"/>
        <v>-3.5943467725058839E-3</v>
      </c>
      <c r="AL64" s="53">
        <f t="shared" si="8"/>
        <v>-3.510744733821456E-3</v>
      </c>
      <c r="AM64" s="53">
        <f t="shared" si="8"/>
        <v>-3.427142695137028E-3</v>
      </c>
      <c r="AN64" s="53">
        <f t="shared" si="8"/>
        <v>-3.3435406564526001E-3</v>
      </c>
      <c r="AO64" s="53">
        <f t="shared" si="8"/>
        <v>-3.2599386177681721E-3</v>
      </c>
      <c r="AP64" s="53">
        <f t="shared" si="8"/>
        <v>-3.1763365790837437E-3</v>
      </c>
      <c r="AQ64" s="53">
        <f t="shared" si="8"/>
        <v>-3.0927345403993158E-3</v>
      </c>
      <c r="AR64" s="53">
        <f t="shared" si="8"/>
        <v>-3.0091325017148878E-3</v>
      </c>
      <c r="AS64" s="53">
        <f t="shared" si="8"/>
        <v>-2.9255304630304599E-3</v>
      </c>
      <c r="AT64" s="53">
        <f t="shared" si="8"/>
        <v>-2.8419284243460319E-3</v>
      </c>
      <c r="AU64" s="53">
        <f t="shared" si="8"/>
        <v>-2.758326385661604E-3</v>
      </c>
      <c r="AV64" s="53">
        <f t="shared" si="8"/>
        <v>-2.674724346977176E-3</v>
      </c>
      <c r="AW64" s="53">
        <f t="shared" si="8"/>
        <v>-2.5911223082927481E-3</v>
      </c>
      <c r="AX64" s="53">
        <f t="shared" si="8"/>
        <v>-2.5075202696083201E-3</v>
      </c>
      <c r="AY64" s="53">
        <f t="shared" si="8"/>
        <v>-2.4239182309238922E-3</v>
      </c>
      <c r="AZ64" s="53">
        <f t="shared" si="8"/>
        <v>-2.3403161922394642E-3</v>
      </c>
      <c r="BA64" s="53">
        <f t="shared" si="8"/>
        <v>-2.2567141535550363E-3</v>
      </c>
      <c r="BB64" s="53">
        <f t="shared" si="8"/>
        <v>-2.1731121148706083E-3</v>
      </c>
      <c r="BC64" s="53">
        <f t="shared" si="8"/>
        <v>-1.0521332746511833E-3</v>
      </c>
      <c r="BD64" s="53">
        <f t="shared" si="8"/>
        <v>-2.0643209364124003E-18</v>
      </c>
    </row>
    <row r="65" spans="1:56" ht="12.75" customHeight="1" x14ac:dyDescent="0.3">
      <c r="A65" s="208"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09"/>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09"/>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09"/>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09"/>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0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0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09"/>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0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0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09"/>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10"/>
      <c r="B76" s="13" t="s">
        <v>99</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0</v>
      </c>
      <c r="H77" s="54">
        <f>IF('Fixed data'!$G$19=FALSE,H64+H76,H64)</f>
        <v>0</v>
      </c>
      <c r="I77" s="54">
        <f>IF('Fixed data'!$G$19=FALSE,I64+I76,I64)</f>
        <v>-2.1367542573891417E-2</v>
      </c>
      <c r="J77" s="54">
        <f>IF('Fixed data'!$G$19=FALSE,J64+J76,J64)</f>
        <v>-2.3764391854324038E-2</v>
      </c>
      <c r="K77" s="54">
        <f>IF('Fixed data'!$G$19=FALSE,K64+K76,K64)</f>
        <v>-5.7679997783010081E-3</v>
      </c>
      <c r="L77" s="54">
        <f>IF('Fixed data'!$G$19=FALSE,L64+L76,L64)</f>
        <v>-5.6843977396165805E-3</v>
      </c>
      <c r="M77" s="54">
        <f>IF('Fixed data'!$G$19=FALSE,M64+M76,M64)</f>
        <v>-5.600795700932153E-3</v>
      </c>
      <c r="N77" s="54">
        <f>IF('Fixed data'!$G$19=FALSE,N64+N76,N64)</f>
        <v>-5.5171936622477255E-3</v>
      </c>
      <c r="O77" s="54">
        <f>IF('Fixed data'!$G$19=FALSE,O64+O76,O64)</f>
        <v>-5.4335916235632971E-3</v>
      </c>
      <c r="P77" s="54">
        <f>IF('Fixed data'!$G$19=FALSE,P64+P76,P64)</f>
        <v>-5.3499895848788705E-3</v>
      </c>
      <c r="Q77" s="54">
        <f>IF('Fixed data'!$G$19=FALSE,Q64+Q76,Q64)</f>
        <v>-5.2663875461944412E-3</v>
      </c>
      <c r="R77" s="54">
        <f>IF('Fixed data'!$G$19=FALSE,R64+R76,R64)</f>
        <v>-5.1827855075100146E-3</v>
      </c>
      <c r="S77" s="54">
        <f>IF('Fixed data'!$G$19=FALSE,S64+S76,S64)</f>
        <v>-5.0991834688255862E-3</v>
      </c>
      <c r="T77" s="54">
        <f>IF('Fixed data'!$G$19=FALSE,T64+T76,T64)</f>
        <v>-5.0155814301411587E-3</v>
      </c>
      <c r="U77" s="54">
        <f>IF('Fixed data'!$G$19=FALSE,U64+U76,U64)</f>
        <v>-4.9319793914567311E-3</v>
      </c>
      <c r="V77" s="54">
        <f>IF('Fixed data'!$G$19=FALSE,V64+V76,V64)</f>
        <v>-4.8483773527723036E-3</v>
      </c>
      <c r="W77" s="54">
        <f>IF('Fixed data'!$G$19=FALSE,W64+W76,W64)</f>
        <v>-4.7647753140878752E-3</v>
      </c>
      <c r="X77" s="54">
        <f>IF('Fixed data'!$G$19=FALSE,X64+X76,X64)</f>
        <v>-4.6811732754034486E-3</v>
      </c>
      <c r="Y77" s="54">
        <f>IF('Fixed data'!$G$19=FALSE,Y64+Y76,Y64)</f>
        <v>-4.5975712367190193E-3</v>
      </c>
      <c r="Z77" s="54">
        <f>IF('Fixed data'!$G$19=FALSE,Z64+Z76,Z64)</f>
        <v>-4.5139691980345918E-3</v>
      </c>
      <c r="AA77" s="54">
        <f>IF('Fixed data'!$G$19=FALSE,AA64+AA76,AA64)</f>
        <v>-4.4303671593501643E-3</v>
      </c>
      <c r="AB77" s="54">
        <f>IF('Fixed data'!$G$19=FALSE,AB64+AB76,AB64)</f>
        <v>-4.3467651206657359E-3</v>
      </c>
      <c r="AC77" s="54">
        <f>IF('Fixed data'!$G$19=FALSE,AC64+AC76,AC64)</f>
        <v>-4.2631630819813075E-3</v>
      </c>
      <c r="AD77" s="54">
        <f>IF('Fixed data'!$G$19=FALSE,AD64+AD76,AD64)</f>
        <v>-4.17956104329688E-3</v>
      </c>
      <c r="AE77" s="54">
        <f>IF('Fixed data'!$G$19=FALSE,AE64+AE76,AE64)</f>
        <v>-4.0959590046124516E-3</v>
      </c>
      <c r="AF77" s="54">
        <f>IF('Fixed data'!$G$19=FALSE,AF64+AF76,AF64)</f>
        <v>-4.0123569659280241E-3</v>
      </c>
      <c r="AG77" s="54">
        <f>IF('Fixed data'!$G$19=FALSE,AG64+AG76,AG64)</f>
        <v>-3.9287549272435957E-3</v>
      </c>
      <c r="AH77" s="54">
        <f>IF('Fixed data'!$G$19=FALSE,AH64+AH76,AH64)</f>
        <v>-3.8451528885591682E-3</v>
      </c>
      <c r="AI77" s="54">
        <f>IF('Fixed data'!$G$19=FALSE,AI64+AI76,AI64)</f>
        <v>-3.7615508498747398E-3</v>
      </c>
      <c r="AJ77" s="54">
        <f>IF('Fixed data'!$G$19=FALSE,AJ64+AJ76,AJ64)</f>
        <v>-3.6779488111903123E-3</v>
      </c>
      <c r="AK77" s="54">
        <f>IF('Fixed data'!$G$19=FALSE,AK64+AK76,AK64)</f>
        <v>-3.5943467725058839E-3</v>
      </c>
      <c r="AL77" s="54">
        <f>IF('Fixed data'!$G$19=FALSE,AL64+AL76,AL64)</f>
        <v>-3.510744733821456E-3</v>
      </c>
      <c r="AM77" s="54">
        <f>IF('Fixed data'!$G$19=FALSE,AM64+AM76,AM64)</f>
        <v>-3.427142695137028E-3</v>
      </c>
      <c r="AN77" s="54">
        <f>IF('Fixed data'!$G$19=FALSE,AN64+AN76,AN64)</f>
        <v>-3.3435406564526001E-3</v>
      </c>
      <c r="AO77" s="54">
        <f>IF('Fixed data'!$G$19=FALSE,AO64+AO76,AO64)</f>
        <v>-3.2599386177681721E-3</v>
      </c>
      <c r="AP77" s="54">
        <f>IF('Fixed data'!$G$19=FALSE,AP64+AP76,AP64)</f>
        <v>-3.1763365790837437E-3</v>
      </c>
      <c r="AQ77" s="54">
        <f>IF('Fixed data'!$G$19=FALSE,AQ64+AQ76,AQ64)</f>
        <v>-3.0927345403993158E-3</v>
      </c>
      <c r="AR77" s="54">
        <f>IF('Fixed data'!$G$19=FALSE,AR64+AR76,AR64)</f>
        <v>-3.0091325017148878E-3</v>
      </c>
      <c r="AS77" s="54">
        <f>IF('Fixed data'!$G$19=FALSE,AS64+AS76,AS64)</f>
        <v>-2.9255304630304599E-3</v>
      </c>
      <c r="AT77" s="54">
        <f>IF('Fixed data'!$G$19=FALSE,AT64+AT76,AT64)</f>
        <v>-2.8419284243460319E-3</v>
      </c>
      <c r="AU77" s="54">
        <f>IF('Fixed data'!$G$19=FALSE,AU64+AU76,AU64)</f>
        <v>-2.758326385661604E-3</v>
      </c>
      <c r="AV77" s="54">
        <f>IF('Fixed data'!$G$19=FALSE,AV64+AV76,AV64)</f>
        <v>-2.674724346977176E-3</v>
      </c>
      <c r="AW77" s="54">
        <f>IF('Fixed data'!$G$19=FALSE,AW64+AW76,AW64)</f>
        <v>-2.5911223082927481E-3</v>
      </c>
      <c r="AX77" s="54">
        <f>IF('Fixed data'!$G$19=FALSE,AX64+AX76,AX64)</f>
        <v>-2.5075202696083201E-3</v>
      </c>
      <c r="AY77" s="54">
        <f>IF('Fixed data'!$G$19=FALSE,AY64+AY76,AY64)</f>
        <v>-2.4239182309238922E-3</v>
      </c>
      <c r="AZ77" s="54">
        <f>IF('Fixed data'!$G$19=FALSE,AZ64+AZ76,AZ64)</f>
        <v>-2.3403161922394642E-3</v>
      </c>
      <c r="BA77" s="54">
        <f>IF('Fixed data'!$G$19=FALSE,BA64+BA76,BA64)</f>
        <v>-2.2567141535550363E-3</v>
      </c>
      <c r="BB77" s="54">
        <f>IF('Fixed data'!$G$19=FALSE,BB64+BB76,BB64)</f>
        <v>-2.1731121148706083E-3</v>
      </c>
      <c r="BC77" s="54">
        <f>IF('Fixed data'!$G$19=FALSE,BC64+BC76,BC64)</f>
        <v>-1.0521332746511833E-3</v>
      </c>
      <c r="BD77" s="54">
        <f>IF('Fixed data'!$G$19=FALSE,BD64+BD76,BD64)</f>
        <v>-2.0643209364124003E-18</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0</v>
      </c>
      <c r="H80" s="55">
        <f t="shared" si="10"/>
        <v>0</v>
      </c>
      <c r="I80" s="55">
        <f t="shared" si="10"/>
        <v>-1.7990897488923699E-2</v>
      </c>
      <c r="J80" s="55">
        <f t="shared" si="10"/>
        <v>-1.9332348085074516E-2</v>
      </c>
      <c r="K80" s="55">
        <f t="shared" si="10"/>
        <v>-4.5335956869708652E-3</v>
      </c>
      <c r="L80" s="55">
        <f t="shared" si="10"/>
        <v>-4.3167973335943646E-3</v>
      </c>
      <c r="M80" s="55">
        <f t="shared" si="10"/>
        <v>-4.1094772746803603E-3</v>
      </c>
      <c r="N80" s="55">
        <f t="shared" si="10"/>
        <v>-3.9112423860477308E-3</v>
      </c>
      <c r="O80" s="55">
        <f t="shared" si="10"/>
        <v>-3.7217152927148285E-3</v>
      </c>
      <c r="P80" s="55">
        <f t="shared" si="10"/>
        <v>-3.5405337532936269E-3</v>
      </c>
      <c r="Q80" s="55">
        <f t="shared" si="10"/>
        <v>-3.3673500680090345E-3</v>
      </c>
      <c r="R80" s="55">
        <f t="shared" si="10"/>
        <v>-3.2018305094495322E-3</v>
      </c>
      <c r="S80" s="55">
        <f t="shared" si="10"/>
        <v>-3.043654775188683E-3</v>
      </c>
      <c r="T80" s="55">
        <f t="shared" si="10"/>
        <v>-2.8925154614493145E-3</v>
      </c>
      <c r="U80" s="55">
        <f t="shared" si="10"/>
        <v>-2.7481175570131374E-3</v>
      </c>
      <c r="V80" s="55">
        <f t="shared" si="10"/>
        <v>-2.610177956608443E-3</v>
      </c>
      <c r="W80" s="55">
        <f t="shared" si="10"/>
        <v>-2.4784249930372608E-3</v>
      </c>
      <c r="X80" s="55">
        <f t="shared" si="10"/>
        <v>-2.3525979873310343E-3</v>
      </c>
      <c r="Y80" s="55">
        <f t="shared" si="10"/>
        <v>-2.2324468162505354E-3</v>
      </c>
      <c r="Z80" s="55">
        <f t="shared" si="10"/>
        <v>-2.1177314964713986E-3</v>
      </c>
      <c r="AA80" s="55">
        <f t="shared" si="10"/>
        <v>-2.0082217848213586E-3</v>
      </c>
      <c r="AB80" s="55">
        <f t="shared" si="10"/>
        <v>-1.9036967939590785E-3</v>
      </c>
      <c r="AC80" s="55">
        <f t="shared" si="10"/>
        <v>-1.8039446229073568E-3</v>
      </c>
      <c r="AD80" s="55">
        <f t="shared" si="10"/>
        <v>-1.7087620018755635E-3</v>
      </c>
      <c r="AE80" s="55">
        <f t="shared" si="10"/>
        <v>-1.6179539508273792E-3</v>
      </c>
      <c r="AF80" s="55">
        <f t="shared" si="10"/>
        <v>-1.5313334512703789E-3</v>
      </c>
      <c r="AG80" s="55">
        <f t="shared" si="10"/>
        <v>-1.4487211307636634E-3</v>
      </c>
      <c r="AH80" s="55">
        <f t="shared" si="10"/>
        <v>-1.3699449596587124E-3</v>
      </c>
      <c r="AI80" s="55">
        <f t="shared" si="10"/>
        <v>-1.504571985819611E-3</v>
      </c>
      <c r="AJ80" s="55">
        <f t="shared" si="10"/>
        <v>-1.4282837330452246E-3</v>
      </c>
      <c r="AK80" s="55">
        <f t="shared" si="10"/>
        <v>-1.3551630731016601E-3</v>
      </c>
      <c r="AL80" s="55">
        <f t="shared" si="10"/>
        <v>-1.2850902041136728E-3</v>
      </c>
      <c r="AM80" s="55">
        <f t="shared" si="10"/>
        <v>-1.2179496157719912E-3</v>
      </c>
      <c r="AN80" s="55">
        <f t="shared" si="10"/>
        <v>-1.153629940971467E-3</v>
      </c>
      <c r="AO80" s="55">
        <f t="shared" si="10"/>
        <v>-1.0920238124509669E-3</v>
      </c>
      <c r="AP80" s="55">
        <f t="shared" si="10"/>
        <v>-1.0330277242695115E-3</v>
      </c>
      <c r="AQ80" s="55">
        <f t="shared" si="10"/>
        <v>-9.7654189795855087E-4</v>
      </c>
      <c r="AR80" s="55">
        <f t="shared" si="10"/>
        <v>-9.2247015319549795E-4</v>
      </c>
      <c r="AS80" s="55">
        <f t="shared" si="10"/>
        <v>-8.7071978284868935E-4</v>
      </c>
      <c r="AT80" s="55">
        <f t="shared" si="10"/>
        <v>-8.2120143224884742E-4</v>
      </c>
      <c r="AU80" s="55">
        <f t="shared" si="10"/>
        <v>-7.738289825468341E-4</v>
      </c>
      <c r="AV80" s="55">
        <f t="shared" si="10"/>
        <v>-7.28519438022086E-4</v>
      </c>
      <c r="AW80" s="55">
        <f t="shared" si="10"/>
        <v>-6.8519281721054082E-4</v>
      </c>
      <c r="AX80" s="55">
        <f t="shared" si="10"/>
        <v>-6.4377204772516565E-4</v>
      </c>
      <c r="AY80" s="55">
        <f t="shared" si="10"/>
        <v>-6.0418286464633834E-4</v>
      </c>
      <c r="AZ80" s="55">
        <f t="shared" si="10"/>
        <v>-5.6635371236336265E-4</v>
      </c>
      <c r="BA80" s="55">
        <f t="shared" si="10"/>
        <v>-5.302156497522751E-4</v>
      </c>
      <c r="BB80" s="55">
        <f t="shared" si="10"/>
        <v>-4.9570225857887087E-4</v>
      </c>
      <c r="BC80" s="55">
        <f t="shared" si="10"/>
        <v>-2.3300878527214816E-4</v>
      </c>
      <c r="BD80" s="55">
        <f t="shared" si="10"/>
        <v>-4.4385542516154492E-19</v>
      </c>
    </row>
    <row r="81" spans="1:56" x14ac:dyDescent="0.3">
      <c r="A81" s="75"/>
      <c r="B81" s="15" t="s">
        <v>18</v>
      </c>
      <c r="C81" s="15"/>
      <c r="D81" s="14" t="s">
        <v>39</v>
      </c>
      <c r="E81" s="56">
        <f>+E80</f>
        <v>0</v>
      </c>
      <c r="F81" s="56">
        <f t="shared" ref="F81:BD81" si="11">+E81+F80</f>
        <v>0</v>
      </c>
      <c r="G81" s="56">
        <f t="shared" si="11"/>
        <v>0</v>
      </c>
      <c r="H81" s="56">
        <f t="shared" si="11"/>
        <v>0</v>
      </c>
      <c r="I81" s="56">
        <f t="shared" si="11"/>
        <v>-1.7990897488923699E-2</v>
      </c>
      <c r="J81" s="56">
        <f t="shared" si="11"/>
        <v>-3.7323245573998215E-2</v>
      </c>
      <c r="K81" s="56">
        <f t="shared" si="11"/>
        <v>-4.1856841260969078E-2</v>
      </c>
      <c r="L81" s="56">
        <f t="shared" si="11"/>
        <v>-4.6173638594563443E-2</v>
      </c>
      <c r="M81" s="56">
        <f t="shared" si="11"/>
        <v>-5.0283115869243805E-2</v>
      </c>
      <c r="N81" s="56">
        <f t="shared" si="11"/>
        <v>-5.4194358255291536E-2</v>
      </c>
      <c r="O81" s="56">
        <f t="shared" si="11"/>
        <v>-5.7916073548006361E-2</v>
      </c>
      <c r="P81" s="56">
        <f t="shared" si="11"/>
        <v>-6.1456607301299988E-2</v>
      </c>
      <c r="Q81" s="56">
        <f t="shared" si="11"/>
        <v>-6.4823957369309029E-2</v>
      </c>
      <c r="R81" s="56">
        <f t="shared" si="11"/>
        <v>-6.8025787878758556E-2</v>
      </c>
      <c r="S81" s="56">
        <f t="shared" si="11"/>
        <v>-7.106944265394724E-2</v>
      </c>
      <c r="T81" s="56">
        <f t="shared" si="11"/>
        <v>-7.3961958115396548E-2</v>
      </c>
      <c r="U81" s="56">
        <f t="shared" si="11"/>
        <v>-7.6710075672409686E-2</v>
      </c>
      <c r="V81" s="56">
        <f t="shared" si="11"/>
        <v>-7.9320253629018123E-2</v>
      </c>
      <c r="W81" s="56">
        <f t="shared" si="11"/>
        <v>-8.1798678622055379E-2</v>
      </c>
      <c r="X81" s="56">
        <f t="shared" si="11"/>
        <v>-8.4151276609386413E-2</v>
      </c>
      <c r="Y81" s="56">
        <f t="shared" si="11"/>
        <v>-8.6383723425636952E-2</v>
      </c>
      <c r="Z81" s="56">
        <f t="shared" si="11"/>
        <v>-8.8501454922108355E-2</v>
      </c>
      <c r="AA81" s="56">
        <f t="shared" si="11"/>
        <v>-9.050967670692972E-2</v>
      </c>
      <c r="AB81" s="56">
        <f t="shared" si="11"/>
        <v>-9.2413373500888796E-2</v>
      </c>
      <c r="AC81" s="56">
        <f t="shared" si="11"/>
        <v>-9.4217318123796148E-2</v>
      </c>
      <c r="AD81" s="56">
        <f t="shared" si="11"/>
        <v>-9.5926080125671706E-2</v>
      </c>
      <c r="AE81" s="56">
        <f t="shared" si="11"/>
        <v>-9.7544034076499087E-2</v>
      </c>
      <c r="AF81" s="56">
        <f t="shared" si="11"/>
        <v>-9.9075367527769465E-2</v>
      </c>
      <c r="AG81" s="56">
        <f t="shared" si="11"/>
        <v>-0.10052408865853313</v>
      </c>
      <c r="AH81" s="56">
        <f t="shared" si="11"/>
        <v>-0.10189403361819184</v>
      </c>
      <c r="AI81" s="56">
        <f t="shared" si="11"/>
        <v>-0.10339860560401146</v>
      </c>
      <c r="AJ81" s="56">
        <f t="shared" si="11"/>
        <v>-0.10482688933705668</v>
      </c>
      <c r="AK81" s="56">
        <f t="shared" si="11"/>
        <v>-0.10618205241015834</v>
      </c>
      <c r="AL81" s="56">
        <f t="shared" si="11"/>
        <v>-0.10746714261427201</v>
      </c>
      <c r="AM81" s="56">
        <f t="shared" si="11"/>
        <v>-0.10868509223004399</v>
      </c>
      <c r="AN81" s="56">
        <f t="shared" si="11"/>
        <v>-0.10983872217101547</v>
      </c>
      <c r="AO81" s="56">
        <f t="shared" si="11"/>
        <v>-0.11093074598346643</v>
      </c>
      <c r="AP81" s="56">
        <f t="shared" si="11"/>
        <v>-0.11196377370773594</v>
      </c>
      <c r="AQ81" s="56">
        <f t="shared" si="11"/>
        <v>-0.11294031560569449</v>
      </c>
      <c r="AR81" s="56">
        <f t="shared" si="11"/>
        <v>-0.11386278575888999</v>
      </c>
      <c r="AS81" s="56">
        <f t="shared" si="11"/>
        <v>-0.11473350554173868</v>
      </c>
      <c r="AT81" s="56">
        <f t="shared" si="11"/>
        <v>-0.11555470697398752</v>
      </c>
      <c r="AU81" s="56">
        <f t="shared" si="11"/>
        <v>-0.11632853595653436</v>
      </c>
      <c r="AV81" s="56">
        <f t="shared" si="11"/>
        <v>-0.11705705539455645</v>
      </c>
      <c r="AW81" s="56">
        <f t="shared" si="11"/>
        <v>-0.11774224821176699</v>
      </c>
      <c r="AX81" s="56">
        <f t="shared" si="11"/>
        <v>-0.11838602025949216</v>
      </c>
      <c r="AY81" s="56">
        <f t="shared" si="11"/>
        <v>-0.11899020312413849</v>
      </c>
      <c r="AZ81" s="56">
        <f t="shared" si="11"/>
        <v>-0.11955655683650186</v>
      </c>
      <c r="BA81" s="56">
        <f t="shared" si="11"/>
        <v>-0.12008677248625414</v>
      </c>
      <c r="BB81" s="56">
        <f t="shared" si="11"/>
        <v>-0.12058247474483301</v>
      </c>
      <c r="BC81" s="56">
        <f t="shared" si="11"/>
        <v>-0.12081548353010516</v>
      </c>
      <c r="BD81" s="56">
        <f t="shared" si="11"/>
        <v>-0.12081548353010516</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320</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11"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11"/>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11"/>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11"/>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11"/>
      <c r="B90" s="4" t="s">
        <v>330</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11"/>
      <c r="B91" s="4" t="s">
        <v>331</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11"/>
      <c r="B92" s="4" t="s">
        <v>332</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11"/>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c r="M95" s="146"/>
    </row>
    <row r="96" spans="1:56" ht="16.5" x14ac:dyDescent="0.3">
      <c r="A96" s="86">
        <v>1</v>
      </c>
      <c r="B96" s="4" t="s">
        <v>333</v>
      </c>
    </row>
    <row r="97" spans="1:3" x14ac:dyDescent="0.3">
      <c r="B97" s="70" t="s">
        <v>153</v>
      </c>
    </row>
    <row r="98" spans="1:3" x14ac:dyDescent="0.3">
      <c r="B98" s="4" t="s">
        <v>317</v>
      </c>
    </row>
    <row r="99" spans="1:3" x14ac:dyDescent="0.3">
      <c r="B99" s="4" t="s">
        <v>335</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318</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4:B24" xr:uid="{00000000-0002-0000-0600-000000000000}">
      <formula1>$B$170:$B$216</formula1>
    </dataValidation>
    <dataValidation type="list" allowBlank="1" showInputMessage="1" showErrorMessage="1" sqref="B13" xr:uid="{00000000-0002-0000-0600-000001000000}">
      <formula1>$B$170:$B$214</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F72" sqref="F72"/>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347</v>
      </c>
      <c r="C1" s="3" t="s">
        <v>346</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-0.21388078526661874</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-0.25194137366277058</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-0.27939077370157628</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-0.30552573240585451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6">
        <f>IF(E18&lt;0,1,IF(F18&lt;0,2,IF(G18&lt;0,3,IF(H18&lt;0,4,IF(I18&lt;0,5,IF(J18&lt;0,6,IF(K18&lt;0,7,8)))))))</f>
        <v>5</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12" t="s">
        <v>11</v>
      </c>
      <c r="B13" s="61" t="s">
        <v>196</v>
      </c>
      <c r="C13" s="60" t="s">
        <v>401</v>
      </c>
      <c r="D13" s="61" t="s">
        <v>39</v>
      </c>
      <c r="E13" s="34"/>
      <c r="F13" s="62"/>
      <c r="G13" s="62"/>
      <c r="H13" s="62"/>
      <c r="I13" s="62">
        <f>-'Workings Option 1'!P6/1000000</f>
        <v>-0.16400000000000001</v>
      </c>
      <c r="J13" s="62">
        <f>-'Workings Option 1'!P19/1000000</f>
        <v>-0.16400000000000001</v>
      </c>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13"/>
      <c r="B14" s="61" t="s">
        <v>196</v>
      </c>
      <c r="C14" s="60" t="s">
        <v>377</v>
      </c>
      <c r="D14" s="61" t="s">
        <v>39</v>
      </c>
      <c r="E14" s="62"/>
      <c r="F14" s="62"/>
      <c r="G14" s="62"/>
      <c r="H14" s="62"/>
      <c r="I14" s="62">
        <f>-'Workings Option 1'!P11/1000000</f>
        <v>-2.155401451105622E-3</v>
      </c>
      <c r="J14" s="62">
        <f>-'Workings Option 1'!P24/1000000</f>
        <v>-1.7112503621070987E-3</v>
      </c>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213"/>
      <c r="B15" s="61" t="s">
        <v>196</v>
      </c>
      <c r="C15" s="60" t="s">
        <v>389</v>
      </c>
      <c r="D15" s="61" t="s">
        <v>39</v>
      </c>
      <c r="E15" s="62"/>
      <c r="F15" s="62"/>
      <c r="G15" s="62"/>
      <c r="H15" s="62"/>
      <c r="I15" s="62">
        <f>-'Workings Option 1'!P13/1000000</f>
        <v>-7.92E-3</v>
      </c>
      <c r="J15" s="62">
        <f>-'Workings Option 1'!P26/1000000</f>
        <v>-2.8800000000000002E-3</v>
      </c>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213"/>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13"/>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14"/>
      <c r="B18" s="123" t="s">
        <v>195</v>
      </c>
      <c r="C18" s="129"/>
      <c r="D18" s="124" t="s">
        <v>39</v>
      </c>
      <c r="E18" s="59">
        <f>SUM(E13:E17)</f>
        <v>0</v>
      </c>
      <c r="F18" s="59">
        <f t="shared" ref="F18:AW18" si="0">SUM(F13:F17)</f>
        <v>0</v>
      </c>
      <c r="G18" s="59">
        <f t="shared" si="0"/>
        <v>0</v>
      </c>
      <c r="H18" s="59">
        <f t="shared" si="0"/>
        <v>0</v>
      </c>
      <c r="I18" s="59">
        <f t="shared" si="0"/>
        <v>-0.17407540145110564</v>
      </c>
      <c r="J18" s="59">
        <f t="shared" si="0"/>
        <v>-0.16859125036210709</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15" t="s">
        <v>299</v>
      </c>
      <c r="B19" s="61" t="s">
        <v>196</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15"/>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15"/>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15"/>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15"/>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15"/>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16"/>
      <c r="B25" s="61" t="s">
        <v>319</v>
      </c>
      <c r="C25" s="8"/>
      <c r="D25" s="9" t="s">
        <v>39</v>
      </c>
      <c r="E25" s="68">
        <f>SUM(E13:E24)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0</v>
      </c>
      <c r="H26" s="59">
        <f t="shared" si="2"/>
        <v>0</v>
      </c>
      <c r="I26" s="59">
        <f t="shared" si="2"/>
        <v>-0.17407540145110564</v>
      </c>
      <c r="J26" s="59">
        <f t="shared" si="2"/>
        <v>-0.16859125036210709</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0</v>
      </c>
      <c r="H28" s="35">
        <f t="shared" si="3"/>
        <v>0</v>
      </c>
      <c r="I28" s="35">
        <f t="shared" si="3"/>
        <v>-0.12185278101577394</v>
      </c>
      <c r="J28" s="35">
        <f t="shared" si="3"/>
        <v>-0.11801387525347495</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0</v>
      </c>
      <c r="H29" s="35">
        <f t="shared" si="4"/>
        <v>0</v>
      </c>
      <c r="I29" s="35">
        <f t="shared" si="4"/>
        <v>-5.2222620435331699E-2</v>
      </c>
      <c r="J29" s="35">
        <f t="shared" si="4"/>
        <v>-5.0577375108632139E-2</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-2.7078395781283101E-3</v>
      </c>
      <c r="K34" s="35">
        <f>$I$28/'Fixed data'!$C$7</f>
        <v>-2.7078395781283101E-3</v>
      </c>
      <c r="L34" s="35">
        <f>$I$28/'Fixed data'!$C$7</f>
        <v>-2.7078395781283101E-3</v>
      </c>
      <c r="M34" s="35">
        <f>$I$28/'Fixed data'!$C$7</f>
        <v>-2.7078395781283101E-3</v>
      </c>
      <c r="N34" s="35">
        <f>$I$28/'Fixed data'!$C$7</f>
        <v>-2.7078395781283101E-3</v>
      </c>
      <c r="O34" s="35">
        <f>$I$28/'Fixed data'!$C$7</f>
        <v>-2.7078395781283101E-3</v>
      </c>
      <c r="P34" s="35">
        <f>$I$28/'Fixed data'!$C$7</f>
        <v>-2.7078395781283101E-3</v>
      </c>
      <c r="Q34" s="35">
        <f>$I$28/'Fixed data'!$C$7</f>
        <v>-2.7078395781283101E-3</v>
      </c>
      <c r="R34" s="35">
        <f>$I$28/'Fixed data'!$C$7</f>
        <v>-2.7078395781283101E-3</v>
      </c>
      <c r="S34" s="35">
        <f>$I$28/'Fixed data'!$C$7</f>
        <v>-2.7078395781283101E-3</v>
      </c>
      <c r="T34" s="35">
        <f>$I$28/'Fixed data'!$C$7</f>
        <v>-2.7078395781283101E-3</v>
      </c>
      <c r="U34" s="35">
        <f>$I$28/'Fixed data'!$C$7</f>
        <v>-2.7078395781283101E-3</v>
      </c>
      <c r="V34" s="35">
        <f>$I$28/'Fixed data'!$C$7</f>
        <v>-2.7078395781283101E-3</v>
      </c>
      <c r="W34" s="35">
        <f>$I$28/'Fixed data'!$C$7</f>
        <v>-2.7078395781283101E-3</v>
      </c>
      <c r="X34" s="35">
        <f>$I$28/'Fixed data'!$C$7</f>
        <v>-2.7078395781283101E-3</v>
      </c>
      <c r="Y34" s="35">
        <f>$I$28/'Fixed data'!$C$7</f>
        <v>-2.7078395781283101E-3</v>
      </c>
      <c r="Z34" s="35">
        <f>$I$28/'Fixed data'!$C$7</f>
        <v>-2.7078395781283101E-3</v>
      </c>
      <c r="AA34" s="35">
        <f>$I$28/'Fixed data'!$C$7</f>
        <v>-2.7078395781283101E-3</v>
      </c>
      <c r="AB34" s="35">
        <f>$I$28/'Fixed data'!$C$7</f>
        <v>-2.7078395781283101E-3</v>
      </c>
      <c r="AC34" s="35">
        <f>$I$28/'Fixed data'!$C$7</f>
        <v>-2.7078395781283101E-3</v>
      </c>
      <c r="AD34" s="35">
        <f>$I$28/'Fixed data'!$C$7</f>
        <v>-2.7078395781283101E-3</v>
      </c>
      <c r="AE34" s="35">
        <f>$I$28/'Fixed data'!$C$7</f>
        <v>-2.7078395781283101E-3</v>
      </c>
      <c r="AF34" s="35">
        <f>$I$28/'Fixed data'!$C$7</f>
        <v>-2.7078395781283101E-3</v>
      </c>
      <c r="AG34" s="35">
        <f>$I$28/'Fixed data'!$C$7</f>
        <v>-2.7078395781283101E-3</v>
      </c>
      <c r="AH34" s="35">
        <f>$I$28/'Fixed data'!$C$7</f>
        <v>-2.7078395781283101E-3</v>
      </c>
      <c r="AI34" s="35">
        <f>$I$28/'Fixed data'!$C$7</f>
        <v>-2.7078395781283101E-3</v>
      </c>
      <c r="AJ34" s="35">
        <f>$I$28/'Fixed data'!$C$7</f>
        <v>-2.7078395781283101E-3</v>
      </c>
      <c r="AK34" s="35">
        <f>$I$28/'Fixed data'!$C$7</f>
        <v>-2.7078395781283101E-3</v>
      </c>
      <c r="AL34" s="35">
        <f>$I$28/'Fixed data'!$C$7</f>
        <v>-2.7078395781283101E-3</v>
      </c>
      <c r="AM34" s="35">
        <f>$I$28/'Fixed data'!$C$7</f>
        <v>-2.7078395781283101E-3</v>
      </c>
      <c r="AN34" s="35">
        <f>$I$28/'Fixed data'!$C$7</f>
        <v>-2.7078395781283101E-3</v>
      </c>
      <c r="AO34" s="35">
        <f>$I$28/'Fixed data'!$C$7</f>
        <v>-2.7078395781283101E-3</v>
      </c>
      <c r="AP34" s="35">
        <f>$I$28/'Fixed data'!$C$7</f>
        <v>-2.7078395781283101E-3</v>
      </c>
      <c r="AQ34" s="35">
        <f>$I$28/'Fixed data'!$C$7</f>
        <v>-2.7078395781283101E-3</v>
      </c>
      <c r="AR34" s="35">
        <f>$I$28/'Fixed data'!$C$7</f>
        <v>-2.7078395781283101E-3</v>
      </c>
      <c r="AS34" s="35">
        <f>$I$28/'Fixed data'!$C$7</f>
        <v>-2.7078395781283101E-3</v>
      </c>
      <c r="AT34" s="35">
        <f>$I$28/'Fixed data'!$C$7</f>
        <v>-2.7078395781283101E-3</v>
      </c>
      <c r="AU34" s="35">
        <f>$I$28/'Fixed data'!$C$7</f>
        <v>-2.7078395781283101E-3</v>
      </c>
      <c r="AV34" s="35">
        <f>$I$28/'Fixed data'!$C$7</f>
        <v>-2.7078395781283101E-3</v>
      </c>
      <c r="AW34" s="35">
        <f>$I$28/'Fixed data'!$C$7</f>
        <v>-2.7078395781283101E-3</v>
      </c>
      <c r="AX34" s="35">
        <f>$I$28/'Fixed data'!$C$7</f>
        <v>-2.7078395781283101E-3</v>
      </c>
      <c r="AY34" s="35">
        <f>$I$28/'Fixed data'!$C$7</f>
        <v>-2.7078395781283101E-3</v>
      </c>
      <c r="AZ34" s="35">
        <f>$I$28/'Fixed data'!$C$7</f>
        <v>-2.7078395781283101E-3</v>
      </c>
      <c r="BA34" s="35">
        <f>$I$28/'Fixed data'!$C$7</f>
        <v>-2.7078395781283101E-3</v>
      </c>
      <c r="BB34" s="35">
        <f>$I$28/'Fixed data'!$C$7</f>
        <v>-2.7078395781283101E-3</v>
      </c>
      <c r="BC34" s="35"/>
      <c r="BD34" s="35"/>
    </row>
    <row r="35" spans="1:57" ht="16.5" hidden="1" customHeight="1" outlineLevel="1" x14ac:dyDescent="0.35">
      <c r="A35" s="114"/>
      <c r="B35" s="9" t="s">
        <v>6</v>
      </c>
      <c r="C35" s="11" t="s">
        <v>56</v>
      </c>
      <c r="D35" s="9" t="s">
        <v>39</v>
      </c>
      <c r="F35" s="35"/>
      <c r="G35" s="35"/>
      <c r="H35" s="35"/>
      <c r="I35" s="35"/>
      <c r="J35" s="35"/>
      <c r="K35" s="35">
        <f>$J$28/'Fixed data'!$C$7</f>
        <v>-2.6225305611883324E-3</v>
      </c>
      <c r="L35" s="35">
        <f>$J$28/'Fixed data'!$C$7</f>
        <v>-2.6225305611883324E-3</v>
      </c>
      <c r="M35" s="35">
        <f>$J$28/'Fixed data'!$C$7</f>
        <v>-2.6225305611883324E-3</v>
      </c>
      <c r="N35" s="35">
        <f>$J$28/'Fixed data'!$C$7</f>
        <v>-2.6225305611883324E-3</v>
      </c>
      <c r="O35" s="35">
        <f>$J$28/'Fixed data'!$C$7</f>
        <v>-2.6225305611883324E-3</v>
      </c>
      <c r="P35" s="35">
        <f>$J$28/'Fixed data'!$C$7</f>
        <v>-2.6225305611883324E-3</v>
      </c>
      <c r="Q35" s="35">
        <f>$J$28/'Fixed data'!$C$7</f>
        <v>-2.6225305611883324E-3</v>
      </c>
      <c r="R35" s="35">
        <f>$J$28/'Fixed data'!$C$7</f>
        <v>-2.6225305611883324E-3</v>
      </c>
      <c r="S35" s="35">
        <f>$J$28/'Fixed data'!$C$7</f>
        <v>-2.6225305611883324E-3</v>
      </c>
      <c r="T35" s="35">
        <f>$J$28/'Fixed data'!$C$7</f>
        <v>-2.6225305611883324E-3</v>
      </c>
      <c r="U35" s="35">
        <f>$J$28/'Fixed data'!$C$7</f>
        <v>-2.6225305611883324E-3</v>
      </c>
      <c r="V35" s="35">
        <f>$J$28/'Fixed data'!$C$7</f>
        <v>-2.6225305611883324E-3</v>
      </c>
      <c r="W35" s="35">
        <f>$J$28/'Fixed data'!$C$7</f>
        <v>-2.6225305611883324E-3</v>
      </c>
      <c r="X35" s="35">
        <f>$J$28/'Fixed data'!$C$7</f>
        <v>-2.6225305611883324E-3</v>
      </c>
      <c r="Y35" s="35">
        <f>$J$28/'Fixed data'!$C$7</f>
        <v>-2.6225305611883324E-3</v>
      </c>
      <c r="Z35" s="35">
        <f>$J$28/'Fixed data'!$C$7</f>
        <v>-2.6225305611883324E-3</v>
      </c>
      <c r="AA35" s="35">
        <f>$J$28/'Fixed data'!$C$7</f>
        <v>-2.6225305611883324E-3</v>
      </c>
      <c r="AB35" s="35">
        <f>$J$28/'Fixed data'!$C$7</f>
        <v>-2.6225305611883324E-3</v>
      </c>
      <c r="AC35" s="35">
        <f>$J$28/'Fixed data'!$C$7</f>
        <v>-2.6225305611883324E-3</v>
      </c>
      <c r="AD35" s="35">
        <f>$J$28/'Fixed data'!$C$7</f>
        <v>-2.6225305611883324E-3</v>
      </c>
      <c r="AE35" s="35">
        <f>$J$28/'Fixed data'!$C$7</f>
        <v>-2.6225305611883324E-3</v>
      </c>
      <c r="AF35" s="35">
        <f>$J$28/'Fixed data'!$C$7</f>
        <v>-2.6225305611883324E-3</v>
      </c>
      <c r="AG35" s="35">
        <f>$J$28/'Fixed data'!$C$7</f>
        <v>-2.6225305611883324E-3</v>
      </c>
      <c r="AH35" s="35">
        <f>$J$28/'Fixed data'!$C$7</f>
        <v>-2.6225305611883324E-3</v>
      </c>
      <c r="AI35" s="35">
        <f>$J$28/'Fixed data'!$C$7</f>
        <v>-2.6225305611883324E-3</v>
      </c>
      <c r="AJ35" s="35">
        <f>$J$28/'Fixed data'!$C$7</f>
        <v>-2.6225305611883324E-3</v>
      </c>
      <c r="AK35" s="35">
        <f>$J$28/'Fixed data'!$C$7</f>
        <v>-2.6225305611883324E-3</v>
      </c>
      <c r="AL35" s="35">
        <f>$J$28/'Fixed data'!$C$7</f>
        <v>-2.6225305611883324E-3</v>
      </c>
      <c r="AM35" s="35">
        <f>$J$28/'Fixed data'!$C$7</f>
        <v>-2.6225305611883324E-3</v>
      </c>
      <c r="AN35" s="35">
        <f>$J$28/'Fixed data'!$C$7</f>
        <v>-2.6225305611883324E-3</v>
      </c>
      <c r="AO35" s="35">
        <f>$J$28/'Fixed data'!$C$7</f>
        <v>-2.6225305611883324E-3</v>
      </c>
      <c r="AP35" s="35">
        <f>$J$28/'Fixed data'!$C$7</f>
        <v>-2.6225305611883324E-3</v>
      </c>
      <c r="AQ35" s="35">
        <f>$J$28/'Fixed data'!$C$7</f>
        <v>-2.6225305611883324E-3</v>
      </c>
      <c r="AR35" s="35">
        <f>$J$28/'Fixed data'!$C$7</f>
        <v>-2.6225305611883324E-3</v>
      </c>
      <c r="AS35" s="35">
        <f>$J$28/'Fixed data'!$C$7</f>
        <v>-2.6225305611883324E-3</v>
      </c>
      <c r="AT35" s="35">
        <f>$J$28/'Fixed data'!$C$7</f>
        <v>-2.6225305611883324E-3</v>
      </c>
      <c r="AU35" s="35">
        <f>$J$28/'Fixed data'!$C$7</f>
        <v>-2.6225305611883324E-3</v>
      </c>
      <c r="AV35" s="35">
        <f>$J$28/'Fixed data'!$C$7</f>
        <v>-2.6225305611883324E-3</v>
      </c>
      <c r="AW35" s="35">
        <f>$J$28/'Fixed data'!$C$7</f>
        <v>-2.6225305611883324E-3</v>
      </c>
      <c r="AX35" s="35">
        <f>$J$28/'Fixed data'!$C$7</f>
        <v>-2.6225305611883324E-3</v>
      </c>
      <c r="AY35" s="35">
        <f>$J$28/'Fixed data'!$C$7</f>
        <v>-2.6225305611883324E-3</v>
      </c>
      <c r="AZ35" s="35">
        <f>$J$28/'Fixed data'!$C$7</f>
        <v>-2.6225305611883324E-3</v>
      </c>
      <c r="BA35" s="35">
        <f>$J$28/'Fixed data'!$C$7</f>
        <v>-2.6225305611883324E-3</v>
      </c>
      <c r="BB35" s="35">
        <f>$J$28/'Fixed data'!$C$7</f>
        <v>-2.6225305611883324E-3</v>
      </c>
      <c r="BC35" s="35">
        <f>$J$28/'Fixed data'!$C$7</f>
        <v>-2.6225305611883324E-3</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0</v>
      </c>
      <c r="I60" s="35">
        <f t="shared" si="5"/>
        <v>0</v>
      </c>
      <c r="J60" s="35">
        <f t="shared" si="5"/>
        <v>-2.7078395781283101E-3</v>
      </c>
      <c r="K60" s="35">
        <f t="shared" si="5"/>
        <v>-5.3303701393166425E-3</v>
      </c>
      <c r="L60" s="35">
        <f t="shared" si="5"/>
        <v>-5.3303701393166425E-3</v>
      </c>
      <c r="M60" s="35">
        <f t="shared" si="5"/>
        <v>-5.3303701393166425E-3</v>
      </c>
      <c r="N60" s="35">
        <f t="shared" si="5"/>
        <v>-5.3303701393166425E-3</v>
      </c>
      <c r="O60" s="35">
        <f t="shared" si="5"/>
        <v>-5.3303701393166425E-3</v>
      </c>
      <c r="P60" s="35">
        <f t="shared" si="5"/>
        <v>-5.3303701393166425E-3</v>
      </c>
      <c r="Q60" s="35">
        <f t="shared" si="5"/>
        <v>-5.3303701393166425E-3</v>
      </c>
      <c r="R60" s="35">
        <f t="shared" si="5"/>
        <v>-5.3303701393166425E-3</v>
      </c>
      <c r="S60" s="35">
        <f t="shared" si="5"/>
        <v>-5.3303701393166425E-3</v>
      </c>
      <c r="T60" s="35">
        <f t="shared" si="5"/>
        <v>-5.3303701393166425E-3</v>
      </c>
      <c r="U60" s="35">
        <f t="shared" si="5"/>
        <v>-5.3303701393166425E-3</v>
      </c>
      <c r="V60" s="35">
        <f t="shared" si="5"/>
        <v>-5.3303701393166425E-3</v>
      </c>
      <c r="W60" s="35">
        <f t="shared" si="5"/>
        <v>-5.3303701393166425E-3</v>
      </c>
      <c r="X60" s="35">
        <f t="shared" si="5"/>
        <v>-5.3303701393166425E-3</v>
      </c>
      <c r="Y60" s="35">
        <f t="shared" si="5"/>
        <v>-5.3303701393166425E-3</v>
      </c>
      <c r="Z60" s="35">
        <f t="shared" si="5"/>
        <v>-5.3303701393166425E-3</v>
      </c>
      <c r="AA60" s="35">
        <f t="shared" si="5"/>
        <v>-5.3303701393166425E-3</v>
      </c>
      <c r="AB60" s="35">
        <f t="shared" si="5"/>
        <v>-5.3303701393166425E-3</v>
      </c>
      <c r="AC60" s="35">
        <f t="shared" si="5"/>
        <v>-5.3303701393166425E-3</v>
      </c>
      <c r="AD60" s="35">
        <f t="shared" si="5"/>
        <v>-5.3303701393166425E-3</v>
      </c>
      <c r="AE60" s="35">
        <f t="shared" si="5"/>
        <v>-5.3303701393166425E-3</v>
      </c>
      <c r="AF60" s="35">
        <f t="shared" si="5"/>
        <v>-5.3303701393166425E-3</v>
      </c>
      <c r="AG60" s="35">
        <f t="shared" si="5"/>
        <v>-5.3303701393166425E-3</v>
      </c>
      <c r="AH60" s="35">
        <f t="shared" si="5"/>
        <v>-5.3303701393166425E-3</v>
      </c>
      <c r="AI60" s="35">
        <f t="shared" si="5"/>
        <v>-5.3303701393166425E-3</v>
      </c>
      <c r="AJ60" s="35">
        <f t="shared" si="5"/>
        <v>-5.3303701393166425E-3</v>
      </c>
      <c r="AK60" s="35">
        <f t="shared" si="5"/>
        <v>-5.3303701393166425E-3</v>
      </c>
      <c r="AL60" s="35">
        <f t="shared" si="5"/>
        <v>-5.3303701393166425E-3</v>
      </c>
      <c r="AM60" s="35">
        <f t="shared" si="5"/>
        <v>-5.3303701393166425E-3</v>
      </c>
      <c r="AN60" s="35">
        <f t="shared" si="5"/>
        <v>-5.3303701393166425E-3</v>
      </c>
      <c r="AO60" s="35">
        <f t="shared" si="5"/>
        <v>-5.3303701393166425E-3</v>
      </c>
      <c r="AP60" s="35">
        <f t="shared" si="5"/>
        <v>-5.3303701393166425E-3</v>
      </c>
      <c r="AQ60" s="35">
        <f t="shared" si="5"/>
        <v>-5.3303701393166425E-3</v>
      </c>
      <c r="AR60" s="35">
        <f t="shared" si="5"/>
        <v>-5.3303701393166425E-3</v>
      </c>
      <c r="AS60" s="35">
        <f t="shared" si="5"/>
        <v>-5.3303701393166425E-3</v>
      </c>
      <c r="AT60" s="35">
        <f t="shared" si="5"/>
        <v>-5.3303701393166425E-3</v>
      </c>
      <c r="AU60" s="35">
        <f t="shared" si="5"/>
        <v>-5.3303701393166425E-3</v>
      </c>
      <c r="AV60" s="35">
        <f t="shared" si="5"/>
        <v>-5.3303701393166425E-3</v>
      </c>
      <c r="AW60" s="35">
        <f t="shared" si="5"/>
        <v>-5.3303701393166425E-3</v>
      </c>
      <c r="AX60" s="35">
        <f t="shared" si="5"/>
        <v>-5.3303701393166425E-3</v>
      </c>
      <c r="AY60" s="35">
        <f t="shared" si="5"/>
        <v>-5.3303701393166425E-3</v>
      </c>
      <c r="AZ60" s="35">
        <f t="shared" si="5"/>
        <v>-5.3303701393166425E-3</v>
      </c>
      <c r="BA60" s="35">
        <f t="shared" si="5"/>
        <v>-5.3303701393166425E-3</v>
      </c>
      <c r="BB60" s="35">
        <f t="shared" si="5"/>
        <v>-5.3303701393166425E-3</v>
      </c>
      <c r="BC60" s="35">
        <f t="shared" si="5"/>
        <v>-2.6225305611883324E-3</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0</v>
      </c>
      <c r="I61" s="35">
        <f t="shared" si="6"/>
        <v>0</v>
      </c>
      <c r="J61" s="35">
        <f t="shared" si="6"/>
        <v>-0.12185278101577394</v>
      </c>
      <c r="K61" s="35">
        <f t="shared" si="6"/>
        <v>-0.2371588166911206</v>
      </c>
      <c r="L61" s="35">
        <f t="shared" si="6"/>
        <v>-0.23182844655180396</v>
      </c>
      <c r="M61" s="35">
        <f t="shared" si="6"/>
        <v>-0.22649807641248731</v>
      </c>
      <c r="N61" s="35">
        <f t="shared" si="6"/>
        <v>-0.22116770627317067</v>
      </c>
      <c r="O61" s="35">
        <f t="shared" si="6"/>
        <v>-0.21583733613385403</v>
      </c>
      <c r="P61" s="35">
        <f t="shared" si="6"/>
        <v>-0.21050696599453739</v>
      </c>
      <c r="Q61" s="35">
        <f t="shared" si="6"/>
        <v>-0.20517659585522074</v>
      </c>
      <c r="R61" s="35">
        <f t="shared" si="6"/>
        <v>-0.1998462257159041</v>
      </c>
      <c r="S61" s="35">
        <f t="shared" si="6"/>
        <v>-0.19451585557658746</v>
      </c>
      <c r="T61" s="35">
        <f t="shared" si="6"/>
        <v>-0.18918548543727082</v>
      </c>
      <c r="U61" s="35">
        <f t="shared" si="6"/>
        <v>-0.18385511529795417</v>
      </c>
      <c r="V61" s="35">
        <f t="shared" si="6"/>
        <v>-0.17852474515863753</v>
      </c>
      <c r="W61" s="35">
        <f t="shared" si="6"/>
        <v>-0.17319437501932089</v>
      </c>
      <c r="X61" s="35">
        <f t="shared" si="6"/>
        <v>-0.16786400488000425</v>
      </c>
      <c r="Y61" s="35">
        <f t="shared" si="6"/>
        <v>-0.1625336347406876</v>
      </c>
      <c r="Z61" s="35">
        <f t="shared" si="6"/>
        <v>-0.15720326460137096</v>
      </c>
      <c r="AA61" s="35">
        <f t="shared" si="6"/>
        <v>-0.15187289446205432</v>
      </c>
      <c r="AB61" s="35">
        <f t="shared" si="6"/>
        <v>-0.14654252432273768</v>
      </c>
      <c r="AC61" s="35">
        <f t="shared" si="6"/>
        <v>-0.14121215418342103</v>
      </c>
      <c r="AD61" s="35">
        <f t="shared" si="6"/>
        <v>-0.13588178404410439</v>
      </c>
      <c r="AE61" s="35">
        <f t="shared" si="6"/>
        <v>-0.13055141390478775</v>
      </c>
      <c r="AF61" s="35">
        <f t="shared" si="6"/>
        <v>-0.12522104376547111</v>
      </c>
      <c r="AG61" s="35">
        <f t="shared" si="6"/>
        <v>-0.11989067362615446</v>
      </c>
      <c r="AH61" s="35">
        <f t="shared" si="6"/>
        <v>-0.11456030348683782</v>
      </c>
      <c r="AI61" s="35">
        <f t="shared" si="6"/>
        <v>-0.10922993334752118</v>
      </c>
      <c r="AJ61" s="35">
        <f t="shared" si="6"/>
        <v>-0.10389956320820454</v>
      </c>
      <c r="AK61" s="35">
        <f t="shared" si="6"/>
        <v>-9.8569193068887895E-2</v>
      </c>
      <c r="AL61" s="35">
        <f t="shared" si="6"/>
        <v>-9.3238822929571252E-2</v>
      </c>
      <c r="AM61" s="35">
        <f t="shared" si="6"/>
        <v>-8.790845279025461E-2</v>
      </c>
      <c r="AN61" s="35">
        <f t="shared" si="6"/>
        <v>-8.2578082650937967E-2</v>
      </c>
      <c r="AO61" s="35">
        <f t="shared" si="6"/>
        <v>-7.7247712511621325E-2</v>
      </c>
      <c r="AP61" s="35">
        <f t="shared" si="6"/>
        <v>-7.1917342372304682E-2</v>
      </c>
      <c r="AQ61" s="35">
        <f t="shared" si="6"/>
        <v>-6.658697223298804E-2</v>
      </c>
      <c r="AR61" s="35">
        <f t="shared" si="6"/>
        <v>-6.1256602093671397E-2</v>
      </c>
      <c r="AS61" s="35">
        <f t="shared" si="6"/>
        <v>-5.5926231954354755E-2</v>
      </c>
      <c r="AT61" s="35">
        <f t="shared" si="6"/>
        <v>-5.0595861815038112E-2</v>
      </c>
      <c r="AU61" s="35">
        <f t="shared" si="6"/>
        <v>-4.526549167572147E-2</v>
      </c>
      <c r="AV61" s="35">
        <f t="shared" si="6"/>
        <v>-3.9935121536404827E-2</v>
      </c>
      <c r="AW61" s="35">
        <f t="shared" si="6"/>
        <v>-3.4604751397088185E-2</v>
      </c>
      <c r="AX61" s="35">
        <f t="shared" si="6"/>
        <v>-2.9274381257771542E-2</v>
      </c>
      <c r="AY61" s="35">
        <f t="shared" si="6"/>
        <v>-2.39440111184549E-2</v>
      </c>
      <c r="AZ61" s="35">
        <f t="shared" si="6"/>
        <v>-1.8613640979138257E-2</v>
      </c>
      <c r="BA61" s="35">
        <f t="shared" si="6"/>
        <v>-1.3283270839821615E-2</v>
      </c>
      <c r="BB61" s="35">
        <f t="shared" si="6"/>
        <v>-7.9529007005049723E-3</v>
      </c>
      <c r="BC61" s="35">
        <f t="shared" si="6"/>
        <v>-2.6225305611883298E-3</v>
      </c>
      <c r="BD61" s="35">
        <f t="shared" si="6"/>
        <v>0</v>
      </c>
    </row>
    <row r="62" spans="1:56" ht="16.5" hidden="1" customHeight="1" outlineLevel="1" x14ac:dyDescent="0.3">
      <c r="A62" s="114"/>
      <c r="B62" s="9" t="s">
        <v>33</v>
      </c>
      <c r="C62" s="9" t="s">
        <v>67</v>
      </c>
      <c r="D62" s="9" t="s">
        <v>39</v>
      </c>
      <c r="E62" s="35">
        <f t="shared" ref="E62:BD62" si="7">E28-E60+E61</f>
        <v>0</v>
      </c>
      <c r="F62" s="35">
        <f t="shared" si="7"/>
        <v>0</v>
      </c>
      <c r="G62" s="35">
        <f t="shared" si="7"/>
        <v>0</v>
      </c>
      <c r="H62" s="35">
        <f t="shared" si="7"/>
        <v>0</v>
      </c>
      <c r="I62" s="35">
        <f t="shared" si="7"/>
        <v>-0.12185278101577394</v>
      </c>
      <c r="J62" s="35">
        <f t="shared" si="7"/>
        <v>-0.2371588166911206</v>
      </c>
      <c r="K62" s="35">
        <f t="shared" si="7"/>
        <v>-0.23182844655180396</v>
      </c>
      <c r="L62" s="35">
        <f t="shared" si="7"/>
        <v>-0.22649807641248731</v>
      </c>
      <c r="M62" s="35">
        <f t="shared" si="7"/>
        <v>-0.22116770627317067</v>
      </c>
      <c r="N62" s="35">
        <f t="shared" si="7"/>
        <v>-0.21583733613385403</v>
      </c>
      <c r="O62" s="35">
        <f t="shared" si="7"/>
        <v>-0.21050696599453739</v>
      </c>
      <c r="P62" s="35">
        <f t="shared" si="7"/>
        <v>-0.20517659585522074</v>
      </c>
      <c r="Q62" s="35">
        <f t="shared" si="7"/>
        <v>-0.1998462257159041</v>
      </c>
      <c r="R62" s="35">
        <f t="shared" si="7"/>
        <v>-0.19451585557658746</v>
      </c>
      <c r="S62" s="35">
        <f t="shared" si="7"/>
        <v>-0.18918548543727082</v>
      </c>
      <c r="T62" s="35">
        <f t="shared" si="7"/>
        <v>-0.18385511529795417</v>
      </c>
      <c r="U62" s="35">
        <f t="shared" si="7"/>
        <v>-0.17852474515863753</v>
      </c>
      <c r="V62" s="35">
        <f t="shared" si="7"/>
        <v>-0.17319437501932089</v>
      </c>
      <c r="W62" s="35">
        <f t="shared" si="7"/>
        <v>-0.16786400488000425</v>
      </c>
      <c r="X62" s="35">
        <f t="shared" si="7"/>
        <v>-0.1625336347406876</v>
      </c>
      <c r="Y62" s="35">
        <f t="shared" si="7"/>
        <v>-0.15720326460137096</v>
      </c>
      <c r="Z62" s="35">
        <f t="shared" si="7"/>
        <v>-0.15187289446205432</v>
      </c>
      <c r="AA62" s="35">
        <f t="shared" si="7"/>
        <v>-0.14654252432273768</v>
      </c>
      <c r="AB62" s="35">
        <f t="shared" si="7"/>
        <v>-0.14121215418342103</v>
      </c>
      <c r="AC62" s="35">
        <f t="shared" si="7"/>
        <v>-0.13588178404410439</v>
      </c>
      <c r="AD62" s="35">
        <f t="shared" si="7"/>
        <v>-0.13055141390478775</v>
      </c>
      <c r="AE62" s="35">
        <f t="shared" si="7"/>
        <v>-0.12522104376547111</v>
      </c>
      <c r="AF62" s="35">
        <f t="shared" si="7"/>
        <v>-0.11989067362615446</v>
      </c>
      <c r="AG62" s="35">
        <f t="shared" si="7"/>
        <v>-0.11456030348683782</v>
      </c>
      <c r="AH62" s="35">
        <f t="shared" si="7"/>
        <v>-0.10922993334752118</v>
      </c>
      <c r="AI62" s="35">
        <f t="shared" si="7"/>
        <v>-0.10389956320820454</v>
      </c>
      <c r="AJ62" s="35">
        <f t="shared" si="7"/>
        <v>-9.8569193068887895E-2</v>
      </c>
      <c r="AK62" s="35">
        <f t="shared" si="7"/>
        <v>-9.3238822929571252E-2</v>
      </c>
      <c r="AL62" s="35">
        <f t="shared" si="7"/>
        <v>-8.790845279025461E-2</v>
      </c>
      <c r="AM62" s="35">
        <f t="shared" si="7"/>
        <v>-8.2578082650937967E-2</v>
      </c>
      <c r="AN62" s="35">
        <f t="shared" si="7"/>
        <v>-7.7247712511621325E-2</v>
      </c>
      <c r="AO62" s="35">
        <f t="shared" si="7"/>
        <v>-7.1917342372304682E-2</v>
      </c>
      <c r="AP62" s="35">
        <f t="shared" si="7"/>
        <v>-6.658697223298804E-2</v>
      </c>
      <c r="AQ62" s="35">
        <f t="shared" si="7"/>
        <v>-6.1256602093671397E-2</v>
      </c>
      <c r="AR62" s="35">
        <f t="shared" si="7"/>
        <v>-5.5926231954354755E-2</v>
      </c>
      <c r="AS62" s="35">
        <f t="shared" si="7"/>
        <v>-5.0595861815038112E-2</v>
      </c>
      <c r="AT62" s="35">
        <f t="shared" si="7"/>
        <v>-4.526549167572147E-2</v>
      </c>
      <c r="AU62" s="35">
        <f t="shared" si="7"/>
        <v>-3.9935121536404827E-2</v>
      </c>
      <c r="AV62" s="35">
        <f t="shared" si="7"/>
        <v>-3.4604751397088185E-2</v>
      </c>
      <c r="AW62" s="35">
        <f t="shared" si="7"/>
        <v>-2.9274381257771542E-2</v>
      </c>
      <c r="AX62" s="35">
        <f t="shared" si="7"/>
        <v>-2.39440111184549E-2</v>
      </c>
      <c r="AY62" s="35">
        <f t="shared" si="7"/>
        <v>-1.8613640979138257E-2</v>
      </c>
      <c r="AZ62" s="35">
        <f t="shared" si="7"/>
        <v>-1.3283270839821615E-2</v>
      </c>
      <c r="BA62" s="35">
        <f t="shared" si="7"/>
        <v>-7.9529007005049723E-3</v>
      </c>
      <c r="BB62" s="35">
        <f t="shared" si="7"/>
        <v>-2.6225305611883298E-3</v>
      </c>
      <c r="BC62" s="35">
        <f t="shared" si="7"/>
        <v>0</v>
      </c>
      <c r="BD62" s="35">
        <f t="shared" si="7"/>
        <v>0</v>
      </c>
    </row>
    <row r="63" spans="1:56" ht="16.5" collapsed="1" x14ac:dyDescent="0.3">
      <c r="A63" s="114"/>
      <c r="B63" s="9" t="s">
        <v>8</v>
      </c>
      <c r="C63" s="11" t="s">
        <v>66</v>
      </c>
      <c r="D63" s="9" t="s">
        <v>39</v>
      </c>
      <c r="E63" s="35">
        <f>AVERAGE(E61:E62)*'Fixed data'!$C$3</f>
        <v>0</v>
      </c>
      <c r="F63" s="35">
        <f>AVERAGE(F61:F62)*'Fixed data'!$C$3</f>
        <v>0</v>
      </c>
      <c r="G63" s="35">
        <f>AVERAGE(G61:G62)*'Fixed data'!$C$3</f>
        <v>0</v>
      </c>
      <c r="H63" s="35">
        <f>AVERAGE(H61:H62)*'Fixed data'!$C$3</f>
        <v>0</v>
      </c>
      <c r="I63" s="35">
        <f>AVERAGE(I61:I62)*'Fixed data'!$C$3</f>
        <v>-2.4370556203154791E-3</v>
      </c>
      <c r="J63" s="35">
        <f>AVERAGE(J61:J62)*'Fixed data'!$C$3</f>
        <v>-7.1802319541378916E-3</v>
      </c>
      <c r="K63" s="35">
        <f>AVERAGE(K61:K62)*'Fixed data'!$C$3</f>
        <v>-9.3797452648584911E-3</v>
      </c>
      <c r="L63" s="35">
        <f>AVERAGE(L61:L62)*'Fixed data'!$C$3</f>
        <v>-9.1665304592858255E-3</v>
      </c>
      <c r="M63" s="35">
        <f>AVERAGE(M61:M62)*'Fixed data'!$C$3</f>
        <v>-8.9533156537131599E-3</v>
      </c>
      <c r="N63" s="35">
        <f>AVERAGE(N61:N62)*'Fixed data'!$C$3</f>
        <v>-8.7401008481404942E-3</v>
      </c>
      <c r="O63" s="35">
        <f>AVERAGE(O61:O62)*'Fixed data'!$C$3</f>
        <v>-8.5268860425678286E-3</v>
      </c>
      <c r="P63" s="35">
        <f>AVERAGE(P61:P62)*'Fixed data'!$C$3</f>
        <v>-8.313671236995163E-3</v>
      </c>
      <c r="Q63" s="35">
        <f>AVERAGE(Q61:Q62)*'Fixed data'!$C$3</f>
        <v>-8.1004564314224974E-3</v>
      </c>
      <c r="R63" s="35">
        <f>AVERAGE(R61:R62)*'Fixed data'!$C$3</f>
        <v>-7.8872416258498317E-3</v>
      </c>
      <c r="S63" s="35">
        <f>AVERAGE(S61:S62)*'Fixed data'!$C$3</f>
        <v>-7.6740268202771661E-3</v>
      </c>
      <c r="T63" s="35">
        <f>AVERAGE(T61:T62)*'Fixed data'!$C$3</f>
        <v>-7.4608120147044996E-3</v>
      </c>
      <c r="U63" s="35">
        <f>AVERAGE(U61:U62)*'Fixed data'!$C$3</f>
        <v>-7.247597209131834E-3</v>
      </c>
      <c r="V63" s="35">
        <f>AVERAGE(V61:V62)*'Fixed data'!$C$3</f>
        <v>-7.0343824035591683E-3</v>
      </c>
      <c r="W63" s="35">
        <f>AVERAGE(W61:W62)*'Fixed data'!$C$3</f>
        <v>-6.8211675979865027E-3</v>
      </c>
      <c r="X63" s="35">
        <f>AVERAGE(X61:X62)*'Fixed data'!$C$3</f>
        <v>-6.6079527924138371E-3</v>
      </c>
      <c r="Y63" s="35">
        <f>AVERAGE(Y61:Y62)*'Fixed data'!$C$3</f>
        <v>-6.3947379868411714E-3</v>
      </c>
      <c r="Z63" s="35">
        <f>AVERAGE(Z61:Z62)*'Fixed data'!$C$3</f>
        <v>-6.1815231812685058E-3</v>
      </c>
      <c r="AA63" s="35">
        <f>AVERAGE(AA61:AA62)*'Fixed data'!$C$3</f>
        <v>-5.9683083756958402E-3</v>
      </c>
      <c r="AB63" s="35">
        <f>AVERAGE(AB61:AB62)*'Fixed data'!$C$3</f>
        <v>-5.7550935701231746E-3</v>
      </c>
      <c r="AC63" s="35">
        <f>AVERAGE(AC61:AC62)*'Fixed data'!$C$3</f>
        <v>-5.5418787645505089E-3</v>
      </c>
      <c r="AD63" s="35">
        <f>AVERAGE(AD61:AD62)*'Fixed data'!$C$3</f>
        <v>-5.3286639589778433E-3</v>
      </c>
      <c r="AE63" s="35">
        <f>AVERAGE(AE61:AE62)*'Fixed data'!$C$3</f>
        <v>-5.1154491534051777E-3</v>
      </c>
      <c r="AF63" s="35">
        <f>AVERAGE(AF61:AF62)*'Fixed data'!$C$3</f>
        <v>-4.9022343478325112E-3</v>
      </c>
      <c r="AG63" s="35">
        <f>AVERAGE(AG61:AG62)*'Fixed data'!$C$3</f>
        <v>-4.6890195422598455E-3</v>
      </c>
      <c r="AH63" s="35">
        <f>AVERAGE(AH61:AH62)*'Fixed data'!$C$3</f>
        <v>-4.4758047366871799E-3</v>
      </c>
      <c r="AI63" s="35">
        <f>AVERAGE(AI61:AI62)*'Fixed data'!$C$3</f>
        <v>-4.2625899311145143E-3</v>
      </c>
      <c r="AJ63" s="35">
        <f>AVERAGE(AJ61:AJ62)*'Fixed data'!$C$3</f>
        <v>-4.0493751255418486E-3</v>
      </c>
      <c r="AK63" s="35">
        <f>AVERAGE(AK61:AK62)*'Fixed data'!$C$3</f>
        <v>-3.836160319969183E-3</v>
      </c>
      <c r="AL63" s="35">
        <f>AVERAGE(AL61:AL62)*'Fixed data'!$C$3</f>
        <v>-3.6229455143965174E-3</v>
      </c>
      <c r="AM63" s="35">
        <f>AVERAGE(AM61:AM62)*'Fixed data'!$C$3</f>
        <v>-3.4097307088238517E-3</v>
      </c>
      <c r="AN63" s="35">
        <f>AVERAGE(AN61:AN62)*'Fixed data'!$C$3</f>
        <v>-3.1965159032511861E-3</v>
      </c>
      <c r="AO63" s="35">
        <f>AVERAGE(AO61:AO62)*'Fixed data'!$C$3</f>
        <v>-2.9833010976785201E-3</v>
      </c>
      <c r="AP63" s="35">
        <f>AVERAGE(AP61:AP62)*'Fixed data'!$C$3</f>
        <v>-2.7700862921058544E-3</v>
      </c>
      <c r="AQ63" s="35">
        <f>AVERAGE(AQ61:AQ62)*'Fixed data'!$C$3</f>
        <v>-2.5568714865331888E-3</v>
      </c>
      <c r="AR63" s="35">
        <f>AVERAGE(AR61:AR62)*'Fixed data'!$C$3</f>
        <v>-2.3436566809605232E-3</v>
      </c>
      <c r="AS63" s="35">
        <f>AVERAGE(AS61:AS62)*'Fixed data'!$C$3</f>
        <v>-2.1304418753878575E-3</v>
      </c>
      <c r="AT63" s="35">
        <f>AVERAGE(AT61:AT62)*'Fixed data'!$C$3</f>
        <v>-1.9172270698151917E-3</v>
      </c>
      <c r="AU63" s="35">
        <f>AVERAGE(AU61:AU62)*'Fixed data'!$C$3</f>
        <v>-1.7040122642425261E-3</v>
      </c>
      <c r="AV63" s="35">
        <f>AVERAGE(AV61:AV62)*'Fixed data'!$C$3</f>
        <v>-1.4907974586698602E-3</v>
      </c>
      <c r="AW63" s="35">
        <f>AVERAGE(AW61:AW62)*'Fixed data'!$C$3</f>
        <v>-1.2775826530971946E-3</v>
      </c>
      <c r="AX63" s="35">
        <f>AVERAGE(AX61:AX62)*'Fixed data'!$C$3</f>
        <v>-1.0643678475245289E-3</v>
      </c>
      <c r="AY63" s="35">
        <f>AVERAGE(AY61:AY62)*'Fixed data'!$C$3</f>
        <v>-8.5115304195186321E-4</v>
      </c>
      <c r="AZ63" s="35">
        <f>AVERAGE(AZ61:AZ62)*'Fixed data'!$C$3</f>
        <v>-6.3793823637919747E-4</v>
      </c>
      <c r="BA63" s="35">
        <f>AVERAGE(BA61:BA62)*'Fixed data'!$C$3</f>
        <v>-4.2472343080653173E-4</v>
      </c>
      <c r="BB63" s="35">
        <f>AVERAGE(BB61:BB62)*'Fixed data'!$C$3</f>
        <v>-2.1150862523386605E-4</v>
      </c>
      <c r="BC63" s="35">
        <f>AVERAGE(BC61:BC62)*'Fixed data'!$C$3</f>
        <v>-5.2450611223766595E-5</v>
      </c>
      <c r="BD63" s="35">
        <f>AVERAGE(BD61:BD62)*'Fixed data'!$C$3</f>
        <v>0</v>
      </c>
    </row>
    <row r="64" spans="1:56" ht="15.75" thickBot="1" x14ac:dyDescent="0.35">
      <c r="A64" s="113"/>
      <c r="B64" s="12" t="s">
        <v>93</v>
      </c>
      <c r="C64" s="12" t="s">
        <v>44</v>
      </c>
      <c r="D64" s="12" t="s">
        <v>39</v>
      </c>
      <c r="E64" s="53">
        <f t="shared" ref="E64:BD64" si="8">E29+E60+E63</f>
        <v>0</v>
      </c>
      <c r="F64" s="53">
        <f t="shared" si="8"/>
        <v>0</v>
      </c>
      <c r="G64" s="53">
        <f t="shared" si="8"/>
        <v>0</v>
      </c>
      <c r="H64" s="53">
        <f t="shared" si="8"/>
        <v>0</v>
      </c>
      <c r="I64" s="53">
        <f t="shared" si="8"/>
        <v>-5.4659676055647179E-2</v>
      </c>
      <c r="J64" s="53">
        <f t="shared" si="8"/>
        <v>-6.046544664089834E-2</v>
      </c>
      <c r="K64" s="53">
        <f t="shared" si="8"/>
        <v>-1.4710115404175134E-2</v>
      </c>
      <c r="L64" s="53">
        <f t="shared" si="8"/>
        <v>-1.4496900598602468E-2</v>
      </c>
      <c r="M64" s="53">
        <f t="shared" si="8"/>
        <v>-1.4283685793029802E-2</v>
      </c>
      <c r="N64" s="53">
        <f t="shared" si="8"/>
        <v>-1.4070470987457137E-2</v>
      </c>
      <c r="O64" s="53">
        <f t="shared" si="8"/>
        <v>-1.3857256181884471E-2</v>
      </c>
      <c r="P64" s="53">
        <f t="shared" si="8"/>
        <v>-1.3644041376311805E-2</v>
      </c>
      <c r="Q64" s="53">
        <f t="shared" si="8"/>
        <v>-1.343082657073914E-2</v>
      </c>
      <c r="R64" s="53">
        <f t="shared" si="8"/>
        <v>-1.3217611765166474E-2</v>
      </c>
      <c r="S64" s="53">
        <f t="shared" si="8"/>
        <v>-1.3004396959593809E-2</v>
      </c>
      <c r="T64" s="53">
        <f t="shared" si="8"/>
        <v>-1.2791182154021141E-2</v>
      </c>
      <c r="U64" s="53">
        <f t="shared" si="8"/>
        <v>-1.2577967348448477E-2</v>
      </c>
      <c r="V64" s="53">
        <f t="shared" si="8"/>
        <v>-1.236475254287581E-2</v>
      </c>
      <c r="W64" s="53">
        <f t="shared" si="8"/>
        <v>-1.2151537737303146E-2</v>
      </c>
      <c r="X64" s="53">
        <f t="shared" si="8"/>
        <v>-1.1938322931730479E-2</v>
      </c>
      <c r="Y64" s="53">
        <f t="shared" si="8"/>
        <v>-1.1725108126157815E-2</v>
      </c>
      <c r="Z64" s="53">
        <f t="shared" si="8"/>
        <v>-1.1511893320585147E-2</v>
      </c>
      <c r="AA64" s="53">
        <f t="shared" si="8"/>
        <v>-1.1298678515012484E-2</v>
      </c>
      <c r="AB64" s="53">
        <f t="shared" si="8"/>
        <v>-1.1085463709439816E-2</v>
      </c>
      <c r="AC64" s="53">
        <f t="shared" si="8"/>
        <v>-1.0872248903867152E-2</v>
      </c>
      <c r="AD64" s="53">
        <f t="shared" si="8"/>
        <v>-1.0659034098294485E-2</v>
      </c>
      <c r="AE64" s="53">
        <f t="shared" si="8"/>
        <v>-1.0445819292721821E-2</v>
      </c>
      <c r="AF64" s="53">
        <f t="shared" si="8"/>
        <v>-1.0232604487149154E-2</v>
      </c>
      <c r="AG64" s="53">
        <f t="shared" si="8"/>
        <v>-1.0019389681576488E-2</v>
      </c>
      <c r="AH64" s="53">
        <f t="shared" si="8"/>
        <v>-9.8061748760038224E-3</v>
      </c>
      <c r="AI64" s="53">
        <f t="shared" si="8"/>
        <v>-9.5929600704311568E-3</v>
      </c>
      <c r="AJ64" s="53">
        <f t="shared" si="8"/>
        <v>-9.3797452648584911E-3</v>
      </c>
      <c r="AK64" s="53">
        <f t="shared" si="8"/>
        <v>-9.1665304592858255E-3</v>
      </c>
      <c r="AL64" s="53">
        <f t="shared" si="8"/>
        <v>-8.9533156537131599E-3</v>
      </c>
      <c r="AM64" s="53">
        <f t="shared" si="8"/>
        <v>-8.7401008481404942E-3</v>
      </c>
      <c r="AN64" s="53">
        <f t="shared" si="8"/>
        <v>-8.5268860425678286E-3</v>
      </c>
      <c r="AO64" s="53">
        <f t="shared" si="8"/>
        <v>-8.313671236995163E-3</v>
      </c>
      <c r="AP64" s="53">
        <f t="shared" si="8"/>
        <v>-8.1004564314224974E-3</v>
      </c>
      <c r="AQ64" s="53">
        <f t="shared" si="8"/>
        <v>-7.8872416258498317E-3</v>
      </c>
      <c r="AR64" s="53">
        <f t="shared" si="8"/>
        <v>-7.6740268202771661E-3</v>
      </c>
      <c r="AS64" s="53">
        <f t="shared" si="8"/>
        <v>-7.4608120147045005E-3</v>
      </c>
      <c r="AT64" s="53">
        <f t="shared" si="8"/>
        <v>-7.247597209131834E-3</v>
      </c>
      <c r="AU64" s="53">
        <f t="shared" si="8"/>
        <v>-7.0343824035591683E-3</v>
      </c>
      <c r="AV64" s="53">
        <f t="shared" si="8"/>
        <v>-6.8211675979865027E-3</v>
      </c>
      <c r="AW64" s="53">
        <f t="shared" si="8"/>
        <v>-6.6079527924138371E-3</v>
      </c>
      <c r="AX64" s="53">
        <f t="shared" si="8"/>
        <v>-6.3947379868411714E-3</v>
      </c>
      <c r="AY64" s="53">
        <f t="shared" si="8"/>
        <v>-6.1815231812685058E-3</v>
      </c>
      <c r="AZ64" s="53">
        <f t="shared" si="8"/>
        <v>-5.9683083756958402E-3</v>
      </c>
      <c r="BA64" s="53">
        <f t="shared" si="8"/>
        <v>-5.7550935701231746E-3</v>
      </c>
      <c r="BB64" s="53">
        <f t="shared" si="8"/>
        <v>-5.5418787645505089E-3</v>
      </c>
      <c r="BC64" s="53">
        <f t="shared" si="8"/>
        <v>-2.6749811724120992E-3</v>
      </c>
      <c r="BD64" s="53">
        <f t="shared" si="8"/>
        <v>0</v>
      </c>
    </row>
    <row r="65" spans="1:56" ht="12.75" customHeight="1" x14ac:dyDescent="0.3">
      <c r="A65" s="208"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09"/>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09"/>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09"/>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09"/>
      <c r="B69" s="4" t="s">
        <v>201</v>
      </c>
      <c r="D69" s="9" t="s">
        <v>39</v>
      </c>
      <c r="E69" s="35">
        <f>E90*'Fixed data'!H$5/1000000</f>
        <v>0</v>
      </c>
      <c r="F69" s="35">
        <f>F90*'Fixed data'!I$5/1000000</f>
        <v>0</v>
      </c>
      <c r="G69" s="35">
        <f>G90*'Fixed data'!J$5/1000000</f>
        <v>0</v>
      </c>
      <c r="H69" s="35">
        <f>H90*'Fixed data'!K$5/1000000</f>
        <v>0</v>
      </c>
      <c r="I69" s="35">
        <f>I90*'Fixed data'!L$5/1000000</f>
        <v>3.1484518164214372E-4</v>
      </c>
      <c r="J69" s="35">
        <f>J90*'Fixed data'!M$5/1000000</f>
        <v>6.0226659016424837E-4</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0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0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09"/>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0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0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09"/>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10"/>
      <c r="B76" s="13" t="s">
        <v>99</v>
      </c>
      <c r="C76" s="13"/>
      <c r="D76" s="13" t="s">
        <v>39</v>
      </c>
      <c r="E76" s="53">
        <f>SUM(E65:E75)</f>
        <v>0</v>
      </c>
      <c r="F76" s="53">
        <f t="shared" ref="F76:BD76" si="9">SUM(F65:F75)</f>
        <v>0</v>
      </c>
      <c r="G76" s="53">
        <f t="shared" si="9"/>
        <v>0</v>
      </c>
      <c r="H76" s="53">
        <f t="shared" si="9"/>
        <v>0</v>
      </c>
      <c r="I76" s="53">
        <f t="shared" si="9"/>
        <v>3.1484518164214372E-4</v>
      </c>
      <c r="J76" s="53">
        <f t="shared" si="9"/>
        <v>6.0226659016424837E-4</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0</v>
      </c>
      <c r="H77" s="54">
        <f>IF('Fixed data'!$G$19=FALSE,H64+H76,H64)</f>
        <v>0</v>
      </c>
      <c r="I77" s="54">
        <f>IF('Fixed data'!$G$19=FALSE,I64+I76,I64)</f>
        <v>-5.4344830874005032E-2</v>
      </c>
      <c r="J77" s="54">
        <f>IF('Fixed data'!$G$19=FALSE,J64+J76,J64)</f>
        <v>-5.9863180050734092E-2</v>
      </c>
      <c r="K77" s="54">
        <f>IF('Fixed data'!$G$19=FALSE,K64+K76,K64)</f>
        <v>-1.4710115404175134E-2</v>
      </c>
      <c r="L77" s="54">
        <f>IF('Fixed data'!$G$19=FALSE,L64+L76,L64)</f>
        <v>-1.4496900598602468E-2</v>
      </c>
      <c r="M77" s="54">
        <f>IF('Fixed data'!$G$19=FALSE,M64+M76,M64)</f>
        <v>-1.4283685793029802E-2</v>
      </c>
      <c r="N77" s="54">
        <f>IF('Fixed data'!$G$19=FALSE,N64+N76,N64)</f>
        <v>-1.4070470987457137E-2</v>
      </c>
      <c r="O77" s="54">
        <f>IF('Fixed data'!$G$19=FALSE,O64+O76,O64)</f>
        <v>-1.3857256181884471E-2</v>
      </c>
      <c r="P77" s="54">
        <f>IF('Fixed data'!$G$19=FALSE,P64+P76,P64)</f>
        <v>-1.3644041376311805E-2</v>
      </c>
      <c r="Q77" s="54">
        <f>IF('Fixed data'!$G$19=FALSE,Q64+Q76,Q64)</f>
        <v>-1.343082657073914E-2</v>
      </c>
      <c r="R77" s="54">
        <f>IF('Fixed data'!$G$19=FALSE,R64+R76,R64)</f>
        <v>-1.3217611765166474E-2</v>
      </c>
      <c r="S77" s="54">
        <f>IF('Fixed data'!$G$19=FALSE,S64+S76,S64)</f>
        <v>-1.3004396959593809E-2</v>
      </c>
      <c r="T77" s="54">
        <f>IF('Fixed data'!$G$19=FALSE,T64+T76,T64)</f>
        <v>-1.2791182154021141E-2</v>
      </c>
      <c r="U77" s="54">
        <f>IF('Fixed data'!$G$19=FALSE,U64+U76,U64)</f>
        <v>-1.2577967348448477E-2</v>
      </c>
      <c r="V77" s="54">
        <f>IF('Fixed data'!$G$19=FALSE,V64+V76,V64)</f>
        <v>-1.236475254287581E-2</v>
      </c>
      <c r="W77" s="54">
        <f>IF('Fixed data'!$G$19=FALSE,W64+W76,W64)</f>
        <v>-1.2151537737303146E-2</v>
      </c>
      <c r="X77" s="54">
        <f>IF('Fixed data'!$G$19=FALSE,X64+X76,X64)</f>
        <v>-1.1938322931730479E-2</v>
      </c>
      <c r="Y77" s="54">
        <f>IF('Fixed data'!$G$19=FALSE,Y64+Y76,Y64)</f>
        <v>-1.1725108126157815E-2</v>
      </c>
      <c r="Z77" s="54">
        <f>IF('Fixed data'!$G$19=FALSE,Z64+Z76,Z64)</f>
        <v>-1.1511893320585147E-2</v>
      </c>
      <c r="AA77" s="54">
        <f>IF('Fixed data'!$G$19=FALSE,AA64+AA76,AA64)</f>
        <v>-1.1298678515012484E-2</v>
      </c>
      <c r="AB77" s="54">
        <f>IF('Fixed data'!$G$19=FALSE,AB64+AB76,AB64)</f>
        <v>-1.1085463709439816E-2</v>
      </c>
      <c r="AC77" s="54">
        <f>IF('Fixed data'!$G$19=FALSE,AC64+AC76,AC64)</f>
        <v>-1.0872248903867152E-2</v>
      </c>
      <c r="AD77" s="54">
        <f>IF('Fixed data'!$G$19=FALSE,AD64+AD76,AD64)</f>
        <v>-1.0659034098294485E-2</v>
      </c>
      <c r="AE77" s="54">
        <f>IF('Fixed data'!$G$19=FALSE,AE64+AE76,AE64)</f>
        <v>-1.0445819292721821E-2</v>
      </c>
      <c r="AF77" s="54">
        <f>IF('Fixed data'!$G$19=FALSE,AF64+AF76,AF64)</f>
        <v>-1.0232604487149154E-2</v>
      </c>
      <c r="AG77" s="54">
        <f>IF('Fixed data'!$G$19=FALSE,AG64+AG76,AG64)</f>
        <v>-1.0019389681576488E-2</v>
      </c>
      <c r="AH77" s="54">
        <f>IF('Fixed data'!$G$19=FALSE,AH64+AH76,AH64)</f>
        <v>-9.8061748760038224E-3</v>
      </c>
      <c r="AI77" s="54">
        <f>IF('Fixed data'!$G$19=FALSE,AI64+AI76,AI64)</f>
        <v>-9.5929600704311568E-3</v>
      </c>
      <c r="AJ77" s="54">
        <f>IF('Fixed data'!$G$19=FALSE,AJ64+AJ76,AJ64)</f>
        <v>-9.3797452648584911E-3</v>
      </c>
      <c r="AK77" s="54">
        <f>IF('Fixed data'!$G$19=FALSE,AK64+AK76,AK64)</f>
        <v>-9.1665304592858255E-3</v>
      </c>
      <c r="AL77" s="54">
        <f>IF('Fixed data'!$G$19=FALSE,AL64+AL76,AL64)</f>
        <v>-8.9533156537131599E-3</v>
      </c>
      <c r="AM77" s="54">
        <f>IF('Fixed data'!$G$19=FALSE,AM64+AM76,AM64)</f>
        <v>-8.7401008481404942E-3</v>
      </c>
      <c r="AN77" s="54">
        <f>IF('Fixed data'!$G$19=FALSE,AN64+AN76,AN64)</f>
        <v>-8.5268860425678286E-3</v>
      </c>
      <c r="AO77" s="54">
        <f>IF('Fixed data'!$G$19=FALSE,AO64+AO76,AO64)</f>
        <v>-8.313671236995163E-3</v>
      </c>
      <c r="AP77" s="54">
        <f>IF('Fixed data'!$G$19=FALSE,AP64+AP76,AP64)</f>
        <v>-8.1004564314224974E-3</v>
      </c>
      <c r="AQ77" s="54">
        <f>IF('Fixed data'!$G$19=FALSE,AQ64+AQ76,AQ64)</f>
        <v>-7.8872416258498317E-3</v>
      </c>
      <c r="AR77" s="54">
        <f>IF('Fixed data'!$G$19=FALSE,AR64+AR76,AR64)</f>
        <v>-7.6740268202771661E-3</v>
      </c>
      <c r="AS77" s="54">
        <f>IF('Fixed data'!$G$19=FALSE,AS64+AS76,AS64)</f>
        <v>-7.4608120147045005E-3</v>
      </c>
      <c r="AT77" s="54">
        <f>IF('Fixed data'!$G$19=FALSE,AT64+AT76,AT64)</f>
        <v>-7.247597209131834E-3</v>
      </c>
      <c r="AU77" s="54">
        <f>IF('Fixed data'!$G$19=FALSE,AU64+AU76,AU64)</f>
        <v>-7.0343824035591683E-3</v>
      </c>
      <c r="AV77" s="54">
        <f>IF('Fixed data'!$G$19=FALSE,AV64+AV76,AV64)</f>
        <v>-6.8211675979865027E-3</v>
      </c>
      <c r="AW77" s="54">
        <f>IF('Fixed data'!$G$19=FALSE,AW64+AW76,AW64)</f>
        <v>-6.6079527924138371E-3</v>
      </c>
      <c r="AX77" s="54">
        <f>IF('Fixed data'!$G$19=FALSE,AX64+AX76,AX64)</f>
        <v>-6.3947379868411714E-3</v>
      </c>
      <c r="AY77" s="54">
        <f>IF('Fixed data'!$G$19=FALSE,AY64+AY76,AY64)</f>
        <v>-6.1815231812685058E-3</v>
      </c>
      <c r="AZ77" s="54">
        <f>IF('Fixed data'!$G$19=FALSE,AZ64+AZ76,AZ64)</f>
        <v>-5.9683083756958402E-3</v>
      </c>
      <c r="BA77" s="54">
        <f>IF('Fixed data'!$G$19=FALSE,BA64+BA76,BA64)</f>
        <v>-5.7550935701231746E-3</v>
      </c>
      <c r="BB77" s="54">
        <f>IF('Fixed data'!$G$19=FALSE,BB64+BB76,BB64)</f>
        <v>-5.5418787645505089E-3</v>
      </c>
      <c r="BC77" s="54">
        <f>IF('Fixed data'!$G$19=FALSE,BC64+BC76,BC64)</f>
        <v>-2.6749811724120992E-3</v>
      </c>
      <c r="BD77" s="54">
        <f>IF('Fixed data'!$G$19=FALSE,BD64+BD76,BD64)</f>
        <v>0</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0</v>
      </c>
      <c r="H80" s="55">
        <f t="shared" si="10"/>
        <v>0</v>
      </c>
      <c r="I80" s="55">
        <f t="shared" si="10"/>
        <v>-4.5756889353376913E-2</v>
      </c>
      <c r="J80" s="55">
        <f t="shared" si="10"/>
        <v>-4.8698735541583202E-2</v>
      </c>
      <c r="K80" s="55">
        <f t="shared" si="10"/>
        <v>-1.156201773829746E-2</v>
      </c>
      <c r="L80" s="55">
        <f t="shared" si="10"/>
        <v>-1.1009113843896995E-2</v>
      </c>
      <c r="M80" s="55">
        <f t="shared" si="10"/>
        <v>-1.0480382663370737E-2</v>
      </c>
      <c r="N80" s="55">
        <f t="shared" si="10"/>
        <v>-9.9748216007658798E-3</v>
      </c>
      <c r="O80" s="55">
        <f t="shared" si="10"/>
        <v>-9.4914682258298994E-3</v>
      </c>
      <c r="P80" s="55">
        <f t="shared" si="10"/>
        <v>-9.0293987040089736E-3</v>
      </c>
      <c r="Q80" s="55">
        <f t="shared" si="10"/>
        <v>-8.5877262866985715E-3</v>
      </c>
      <c r="R80" s="55">
        <f t="shared" si="10"/>
        <v>-8.1655998594665612E-3</v>
      </c>
      <c r="S80" s="55">
        <f t="shared" si="10"/>
        <v>-7.7622025460544813E-3</v>
      </c>
      <c r="T80" s="55">
        <f t="shared" si="10"/>
        <v>-7.3767503660446812E-3</v>
      </c>
      <c r="U80" s="55">
        <f t="shared" si="10"/>
        <v>-7.0084909441602006E-3</v>
      </c>
      <c r="V80" s="55">
        <f t="shared" si="10"/>
        <v>-6.656702269240292E-3</v>
      </c>
      <c r="W80" s="55">
        <f t="shared" si="10"/>
        <v>-6.3206915010079173E-3</v>
      </c>
      <c r="X80" s="55">
        <f t="shared" si="10"/>
        <v>-5.9997938228160226E-3</v>
      </c>
      <c r="Y80" s="55">
        <f t="shared" si="10"/>
        <v>-5.6933713386275089E-3</v>
      </c>
      <c r="Z80" s="55">
        <f t="shared" si="10"/>
        <v>-5.4008120125491072E-3</v>
      </c>
      <c r="AA80" s="55">
        <f t="shared" si="10"/>
        <v>-5.1215286493025694E-3</v>
      </c>
      <c r="AB80" s="55">
        <f t="shared" si="10"/>
        <v>-4.8549579140770719E-3</v>
      </c>
      <c r="AC80" s="55">
        <f t="shared" si="10"/>
        <v>-4.6005593902653215E-3</v>
      </c>
      <c r="AD80" s="55">
        <f t="shared" si="10"/>
        <v>-4.3578146736419918E-3</v>
      </c>
      <c r="AE80" s="55">
        <f t="shared" si="10"/>
        <v>-4.1262265015973324E-3</v>
      </c>
      <c r="AF80" s="55">
        <f t="shared" si="10"/>
        <v>-3.9053179160909103E-3</v>
      </c>
      <c r="AG80" s="55">
        <f t="shared" si="10"/>
        <v>-3.6946314590406812E-3</v>
      </c>
      <c r="AH80" s="55">
        <f t="shared" si="10"/>
        <v>-3.4937283989108711E-3</v>
      </c>
      <c r="AI80" s="55">
        <f t="shared" si="10"/>
        <v>-3.8370607122159392E-3</v>
      </c>
      <c r="AJ80" s="55">
        <f t="shared" si="10"/>
        <v>-3.6425024571153943E-3</v>
      </c>
      <c r="AK80" s="55">
        <f t="shared" si="10"/>
        <v>-3.45602257464584E-3</v>
      </c>
      <c r="AL80" s="55">
        <f t="shared" si="10"/>
        <v>-3.2773155308276343E-3</v>
      </c>
      <c r="AM80" s="55">
        <f t="shared" si="10"/>
        <v>-3.1060867366001369E-3</v>
      </c>
      <c r="AN80" s="55">
        <f t="shared" si="10"/>
        <v>-2.9420521694491926E-3</v>
      </c>
      <c r="AO80" s="55">
        <f t="shared" si="10"/>
        <v>-2.784938007790744E-3</v>
      </c>
      <c r="AP80" s="55">
        <f t="shared" si="10"/>
        <v>-2.6344802776885096E-3</v>
      </c>
      <c r="AQ80" s="55">
        <f t="shared" si="10"/>
        <v>-2.4904245114973932E-3</v>
      </c>
      <c r="AR80" s="55">
        <f t="shared" si="10"/>
        <v>-2.3525254180376304E-3</v>
      </c>
      <c r="AS80" s="55">
        <f t="shared" si="10"/>
        <v>-2.2205465639175462E-3</v>
      </c>
      <c r="AT80" s="55">
        <f t="shared" si="10"/>
        <v>-2.0942600656353233E-3</v>
      </c>
      <c r="AU80" s="55">
        <f t="shared" si="10"/>
        <v>-1.9734462921021964E-3</v>
      </c>
      <c r="AV80" s="55">
        <f t="shared" si="10"/>
        <v>-1.8578935772412114E-3</v>
      </c>
      <c r="AW80" s="55">
        <f t="shared" si="10"/>
        <v>-1.7473979423269857E-3</v>
      </c>
      <c r="AX80" s="55">
        <f t="shared" si="10"/>
        <v>-1.6417628277428399E-3</v>
      </c>
      <c r="AY80" s="55">
        <f t="shared" si="10"/>
        <v>-1.5407988338422705E-3</v>
      </c>
      <c r="AZ80" s="55">
        <f t="shared" si="10"/>
        <v>-1.4443234706119684E-3</v>
      </c>
      <c r="BA80" s="55">
        <f t="shared" si="10"/>
        <v>-1.3521609158435146E-3</v>
      </c>
      <c r="BB80" s="55">
        <f t="shared" si="10"/>
        <v>-1.2641417815304661E-3</v>
      </c>
      <c r="BC80" s="55">
        <f t="shared" si="10"/>
        <v>-5.9240984828300613E-4</v>
      </c>
      <c r="BD80" s="55">
        <f t="shared" si="10"/>
        <v>0</v>
      </c>
    </row>
    <row r="81" spans="1:56" x14ac:dyDescent="0.3">
      <c r="A81" s="75"/>
      <c r="B81" s="15" t="s">
        <v>18</v>
      </c>
      <c r="C81" s="15"/>
      <c r="D81" s="14" t="s">
        <v>39</v>
      </c>
      <c r="E81" s="56">
        <f>+E80</f>
        <v>0</v>
      </c>
      <c r="F81" s="56">
        <f t="shared" ref="F81:BD81" si="11">+E81+F80</f>
        <v>0</v>
      </c>
      <c r="G81" s="56">
        <f t="shared" si="11"/>
        <v>0</v>
      </c>
      <c r="H81" s="56">
        <f t="shared" si="11"/>
        <v>0</v>
      </c>
      <c r="I81" s="56">
        <f t="shared" si="11"/>
        <v>-4.5756889353376913E-2</v>
      </c>
      <c r="J81" s="56">
        <f t="shared" si="11"/>
        <v>-9.4455624894960122E-2</v>
      </c>
      <c r="K81" s="56">
        <f t="shared" si="11"/>
        <v>-0.10601764263325758</v>
      </c>
      <c r="L81" s="56">
        <f t="shared" si="11"/>
        <v>-0.11702675647715458</v>
      </c>
      <c r="M81" s="56">
        <f t="shared" si="11"/>
        <v>-0.12750713914052531</v>
      </c>
      <c r="N81" s="56">
        <f t="shared" si="11"/>
        <v>-0.13748196074129118</v>
      </c>
      <c r="O81" s="56">
        <f t="shared" si="11"/>
        <v>-0.14697342896712107</v>
      </c>
      <c r="P81" s="56">
        <f t="shared" si="11"/>
        <v>-0.15600282767113005</v>
      </c>
      <c r="Q81" s="56">
        <f t="shared" si="11"/>
        <v>-0.16459055395782862</v>
      </c>
      <c r="R81" s="56">
        <f t="shared" si="11"/>
        <v>-0.17275615381729517</v>
      </c>
      <c r="S81" s="56">
        <f t="shared" si="11"/>
        <v>-0.18051835636334965</v>
      </c>
      <c r="T81" s="56">
        <f t="shared" si="11"/>
        <v>-0.18789510672939433</v>
      </c>
      <c r="U81" s="56">
        <f t="shared" si="11"/>
        <v>-0.19490359767355453</v>
      </c>
      <c r="V81" s="56">
        <f t="shared" si="11"/>
        <v>-0.20156029994279481</v>
      </c>
      <c r="W81" s="56">
        <f t="shared" si="11"/>
        <v>-0.20788099144380273</v>
      </c>
      <c r="X81" s="56">
        <f t="shared" si="11"/>
        <v>-0.21388078526661874</v>
      </c>
      <c r="Y81" s="56">
        <f t="shared" si="11"/>
        <v>-0.21957415660524626</v>
      </c>
      <c r="Z81" s="56">
        <f t="shared" si="11"/>
        <v>-0.22497496861779537</v>
      </c>
      <c r="AA81" s="56">
        <f t="shared" si="11"/>
        <v>-0.23009649726709794</v>
      </c>
      <c r="AB81" s="56">
        <f t="shared" si="11"/>
        <v>-0.23495145518117502</v>
      </c>
      <c r="AC81" s="56">
        <f t="shared" si="11"/>
        <v>-0.23955201457144035</v>
      </c>
      <c r="AD81" s="56">
        <f t="shared" si="11"/>
        <v>-0.24390982924508234</v>
      </c>
      <c r="AE81" s="56">
        <f t="shared" si="11"/>
        <v>-0.24803605574667967</v>
      </c>
      <c r="AF81" s="56">
        <f t="shared" si="11"/>
        <v>-0.25194137366277058</v>
      </c>
      <c r="AG81" s="56">
        <f t="shared" si="11"/>
        <v>-0.25563600512181128</v>
      </c>
      <c r="AH81" s="56">
        <f t="shared" si="11"/>
        <v>-0.25912973352072216</v>
      </c>
      <c r="AI81" s="56">
        <f t="shared" si="11"/>
        <v>-0.26296679423293812</v>
      </c>
      <c r="AJ81" s="56">
        <f t="shared" si="11"/>
        <v>-0.26660929669005351</v>
      </c>
      <c r="AK81" s="56">
        <f t="shared" si="11"/>
        <v>-0.27006531926469934</v>
      </c>
      <c r="AL81" s="56">
        <f t="shared" si="11"/>
        <v>-0.27334263479552695</v>
      </c>
      <c r="AM81" s="56">
        <f t="shared" si="11"/>
        <v>-0.27644872153212707</v>
      </c>
      <c r="AN81" s="56">
        <f t="shared" si="11"/>
        <v>-0.27939077370157628</v>
      </c>
      <c r="AO81" s="56">
        <f t="shared" si="11"/>
        <v>-0.28217571170936701</v>
      </c>
      <c r="AP81" s="56">
        <f t="shared" si="11"/>
        <v>-0.28481019198705554</v>
      </c>
      <c r="AQ81" s="56">
        <f t="shared" si="11"/>
        <v>-0.28730061649855293</v>
      </c>
      <c r="AR81" s="56">
        <f t="shared" si="11"/>
        <v>-0.28965314191659058</v>
      </c>
      <c r="AS81" s="56">
        <f t="shared" si="11"/>
        <v>-0.29187368848050815</v>
      </c>
      <c r="AT81" s="56">
        <f t="shared" si="11"/>
        <v>-0.2939679485461435</v>
      </c>
      <c r="AU81" s="56">
        <f t="shared" si="11"/>
        <v>-0.29594139483824572</v>
      </c>
      <c r="AV81" s="56">
        <f t="shared" si="11"/>
        <v>-0.29779928841548692</v>
      </c>
      <c r="AW81" s="56">
        <f t="shared" si="11"/>
        <v>-0.2995466863578139</v>
      </c>
      <c r="AX81" s="56">
        <f t="shared" si="11"/>
        <v>-0.30118844918555676</v>
      </c>
      <c r="AY81" s="56">
        <f t="shared" si="11"/>
        <v>-0.30272924801939904</v>
      </c>
      <c r="AZ81" s="56">
        <f t="shared" si="11"/>
        <v>-0.30417357149001101</v>
      </c>
      <c r="BA81" s="56">
        <f t="shared" si="11"/>
        <v>-0.30552573240585451</v>
      </c>
      <c r="BB81" s="56">
        <f t="shared" si="11"/>
        <v>-0.30678987418738496</v>
      </c>
      <c r="BC81" s="56">
        <f t="shared" si="11"/>
        <v>-0.30738228403566797</v>
      </c>
      <c r="BD81" s="56">
        <f t="shared" si="11"/>
        <v>-0.30738228403566797</v>
      </c>
    </row>
    <row r="82" spans="1:56" x14ac:dyDescent="0.3">
      <c r="A82" s="75"/>
      <c r="B82" s="14"/>
    </row>
    <row r="83" spans="1:56" x14ac:dyDescent="0.3">
      <c r="A83" s="75"/>
      <c r="E83" s="5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320</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11"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11"/>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11"/>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11"/>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11"/>
      <c r="B90" s="4" t="s">
        <v>330</v>
      </c>
      <c r="D90" s="4" t="s">
        <v>88</v>
      </c>
      <c r="E90" s="38"/>
      <c r="F90" s="38"/>
      <c r="G90" s="38"/>
      <c r="H90" s="38"/>
      <c r="I90" s="171">
        <f>'Workings Option 1'!S10</f>
        <v>34.084867329034516</v>
      </c>
      <c r="J90" s="171">
        <f>'Workings Option 1'!S23</f>
        <v>36.531281701941559</v>
      </c>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11"/>
      <c r="B91" s="4" t="s">
        <v>331</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11"/>
      <c r="B92" s="4" t="s">
        <v>332</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11"/>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333</v>
      </c>
    </row>
    <row r="97" spans="1:3" x14ac:dyDescent="0.3">
      <c r="B97" s="70" t="s">
        <v>153</v>
      </c>
    </row>
    <row r="98" spans="1:3" x14ac:dyDescent="0.3">
      <c r="B98" s="4" t="s">
        <v>317</v>
      </c>
    </row>
    <row r="99" spans="1:3" x14ac:dyDescent="0.3">
      <c r="B99" s="4" t="s">
        <v>335</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318</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B14" xr:uid="{00000000-0002-0000-0700-000000000000}">
      <formula1>$B$170:$B$214</formula1>
    </dataValidation>
    <dataValidation type="list" allowBlank="1" showInputMessage="1" showErrorMessage="1" sqref="B15:B24" xr:uid="{00000000-0002-0000-0700-000001000000}">
      <formula1>$B$170:$B$216</formula1>
    </dataValidation>
  </dataValidations>
  <hyperlinks>
    <hyperlink ref="B97" r:id="rId1" xr:uid="{00000000-0004-0000-0700-000000000000}"/>
    <hyperlink ref="B100" r:id="rId2" xr:uid="{00000000-0004-0000-07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1C94AB13165D954F9B02BC5236DDE171" ma:contentTypeVersion="11" ma:contentTypeDescription="Create a new document." ma:contentTypeScope="" ma:versionID="fdaecfcac6cea357e55f40a62277a675">
  <xsd:schema xmlns:xsd="http://www.w3.org/2001/XMLSchema" xmlns:xs="http://www.w3.org/2001/XMLSchema" xmlns:p="http://schemas.microsoft.com/office/2006/metadata/properties" xmlns:ns2="a6dabcd8-4771-4ff2-a629-ae2997056174" xmlns:ns3="160d07fa-e8e2-469f-af56-5ddc408bbda4" targetNamespace="http://schemas.microsoft.com/office/2006/metadata/properties" ma:root="true" ma:fieldsID="e0cea270b10a274e2171dab8ac8f4c1c" ns2:_="" ns3:_="">
    <xsd:import namespace="a6dabcd8-4771-4ff2-a629-ae2997056174"/>
    <xsd:import namespace="160d07fa-e8e2-469f-af56-5ddc408bbd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abcd8-4771-4ff2-a629-ae299705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d07fa-e8e2-469f-af56-5ddc408bbd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D59107C5-B401-4A16-BB12-3D243B9D13F0}">
  <ds:schemaRefs>
    <ds:schemaRef ds:uri="http://purl.org/dc/elements/1.1/"/>
    <ds:schemaRef ds:uri="http://schemas.microsoft.com/office/2006/metadata/properties"/>
    <ds:schemaRef ds:uri="http://schemas.openxmlformats.org/package/2006/metadata/core-properties"/>
    <ds:schemaRef ds:uri="http://purl.org/dc/terms/"/>
    <ds:schemaRef ds:uri="efb98dbe-6680-48eb-ac67-85b3a61e7855"/>
    <ds:schemaRef ds:uri="http://schemas.microsoft.com/sharepoint/v3/fields"/>
    <ds:schemaRef ds:uri="http://schemas.microsoft.com/office/2006/documentManagement/types"/>
    <ds:schemaRef ds:uri="eecedeb9-13b3-4e62-b003-046c92e1668a"/>
    <ds:schemaRef ds:uri="http://www.w3.org/XML/1998/namespace"/>
    <ds:schemaRef ds:uri="http://purl.org/dc/dcmitype/"/>
  </ds:schemaRefs>
</ds:datastoreItem>
</file>

<file path=customXml/itemProps3.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C480EADA-0637-457C-B929-0F6F0881E3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Baseline </vt:lpstr>
      <vt:lpstr>Workings baseline</vt:lpstr>
      <vt:lpstr>Workings Option 1</vt:lpstr>
      <vt:lpstr>Baseline Scenario</vt:lpstr>
      <vt:lpstr>Option 1 (Hybrids)</vt:lpstr>
      <vt:lpstr>'Baseline Scenario'!Print_Area</vt:lpstr>
      <vt:lpstr>'Option 1 (Hybrids)'!Print_Area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2021-06-17T13:56:50Z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0x0101001C94AB13165D954F9B02BC5236DDE171</vt:lpwstr>
  </property>
</Properties>
</file>